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9045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1'!$A$1:$F$105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C27" i="3"/>
  <c r="D27" i="3"/>
  <c r="D22" i="3"/>
  <c r="D23" i="3"/>
  <c r="C22" i="3"/>
  <c r="D43" i="3" l="1"/>
  <c r="C43" i="3"/>
  <c r="D92" i="1"/>
  <c r="D45" i="3"/>
  <c r="D14" i="2"/>
  <c r="C15" i="5"/>
  <c r="C14" i="5"/>
  <c r="C13" i="5"/>
  <c r="C23" i="5"/>
  <c r="C22" i="5"/>
  <c r="B14" i="5"/>
  <c r="D100" i="1"/>
  <c r="D55" i="1"/>
  <c r="D30" i="1"/>
  <c r="D94" i="1"/>
  <c r="D90" i="1"/>
  <c r="D29" i="1"/>
  <c r="D97" i="1"/>
  <c r="C14" i="2" l="1"/>
  <c r="F10" i="3"/>
  <c r="D43" i="1" l="1"/>
  <c r="B21" i="5" l="1"/>
  <c r="C17" i="5"/>
  <c r="B17" i="5"/>
  <c r="D63" i="1" l="1"/>
  <c r="D64" i="1" l="1"/>
  <c r="B15" i="5"/>
  <c r="B19" i="5" s="1"/>
  <c r="B8" i="5"/>
  <c r="D26" i="1"/>
  <c r="D96" i="1"/>
  <c r="D34" i="1"/>
  <c r="C44" i="1"/>
  <c r="C32" i="1"/>
  <c r="D35" i="1" l="1"/>
  <c r="C42" i="1"/>
  <c r="D44" i="1" l="1"/>
  <c r="D32" i="1"/>
  <c r="C18" i="5" l="1"/>
  <c r="B25" i="5" l="1"/>
  <c r="B18" i="5" l="1"/>
  <c r="B22" i="5"/>
  <c r="B26" i="5" s="1"/>
  <c r="B23" i="5"/>
  <c r="B27" i="5" s="1"/>
  <c r="C25" i="5"/>
  <c r="C19" i="5"/>
  <c r="C26" i="5" l="1"/>
  <c r="C27" i="5"/>
  <c r="F71" i="1"/>
  <c r="D75" i="1" l="1"/>
  <c r="C75" i="1"/>
  <c r="C55" i="1"/>
  <c r="C96" i="1"/>
  <c r="F75" i="1" l="1"/>
  <c r="E77" i="1"/>
  <c r="C94" i="1"/>
  <c r="F77" i="1"/>
  <c r="D15" i="2"/>
  <c r="E44" i="3"/>
  <c r="F44" i="3"/>
  <c r="E10" i="3" l="1"/>
  <c r="C14" i="3"/>
  <c r="C13" i="3"/>
  <c r="D13" i="3"/>
  <c r="F13" i="3" s="1"/>
  <c r="D11" i="3"/>
  <c r="C11" i="3"/>
  <c r="D8" i="4"/>
  <c r="C8" i="4"/>
  <c r="F10" i="4"/>
  <c r="F8" i="4" s="1"/>
  <c r="E10" i="4"/>
  <c r="E8" i="4" s="1"/>
  <c r="D27" i="5"/>
  <c r="C20" i="5"/>
  <c r="B20" i="5"/>
  <c r="D9" i="5"/>
  <c r="D10" i="5"/>
  <c r="D11" i="5"/>
  <c r="D13" i="5"/>
  <c r="D14" i="5"/>
  <c r="D15" i="5"/>
  <c r="D21" i="5"/>
  <c r="D22" i="5"/>
  <c r="D23" i="5"/>
  <c r="F11" i="3" l="1"/>
  <c r="C9" i="3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38" i="1"/>
  <c r="F39" i="1"/>
  <c r="F40" i="1"/>
  <c r="F41" i="1"/>
  <c r="F42" i="1"/>
  <c r="F43" i="1"/>
  <c r="F44" i="1"/>
  <c r="F47" i="1"/>
  <c r="F49" i="1"/>
  <c r="F50" i="1"/>
  <c r="F51" i="1"/>
  <c r="F54" i="1"/>
  <c r="F56" i="1"/>
  <c r="F62" i="1"/>
  <c r="F63" i="1"/>
  <c r="F64" i="1"/>
  <c r="F73" i="1"/>
  <c r="E26" i="1"/>
  <c r="F29" i="1"/>
  <c r="D98" i="1"/>
  <c r="C98" i="1"/>
  <c r="C97" i="1"/>
  <c r="D78" i="1"/>
  <c r="C78" i="1"/>
  <c r="C100" i="1" s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0" i="1"/>
  <c r="E51" i="1"/>
  <c r="E54" i="1"/>
  <c r="E56" i="1"/>
  <c r="E62" i="1"/>
  <c r="E63" i="1"/>
  <c r="E64" i="1"/>
  <c r="E71" i="1"/>
  <c r="E73" i="1"/>
  <c r="E75" i="1"/>
  <c r="C25" i="2" l="1"/>
  <c r="C16" i="2"/>
  <c r="D101" i="1"/>
  <c r="C91" i="1"/>
  <c r="C92" i="1" s="1"/>
  <c r="C45" i="3" s="1"/>
  <c r="C101" i="1"/>
  <c r="D24" i="3"/>
  <c r="D91" i="1"/>
  <c r="D25" i="1"/>
  <c r="F90" i="1" s="1"/>
  <c r="F100" i="1"/>
  <c r="E78" i="1"/>
  <c r="E29" i="1"/>
  <c r="D14" i="3"/>
  <c r="F14" i="3" s="1"/>
  <c r="D23" i="2"/>
  <c r="D21" i="2" s="1"/>
  <c r="C23" i="2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C15" i="2" l="1"/>
  <c r="F16" i="2"/>
  <c r="E16" i="2"/>
  <c r="E25" i="2"/>
  <c r="F25" i="2"/>
  <c r="E90" i="1"/>
  <c r="E100" i="1"/>
  <c r="E25" i="1"/>
  <c r="F25" i="1"/>
  <c r="D9" i="3"/>
  <c r="E14" i="3"/>
  <c r="F27" i="3"/>
  <c r="E27" i="3"/>
  <c r="C21" i="2"/>
  <c r="E23" i="2"/>
  <c r="F23" i="2"/>
  <c r="F24" i="3"/>
  <c r="E24" i="3"/>
  <c r="E94" i="1"/>
  <c r="F101" i="1"/>
  <c r="E101" i="1"/>
  <c r="F9" i="3" l="1"/>
  <c r="E15" i="2"/>
  <c r="F15" i="2"/>
  <c r="F92" i="1"/>
  <c r="E92" i="1"/>
  <c r="E91" i="1"/>
  <c r="E9" i="3"/>
  <c r="F91" i="1"/>
  <c r="F21" i="2"/>
  <c r="E21" i="2"/>
  <c r="F45" i="3" l="1"/>
  <c r="E45" i="3"/>
  <c r="E43" i="3"/>
  <c r="F43" i="3"/>
</calcChain>
</file>

<file path=xl/sharedStrings.xml><?xml version="1.0" encoding="utf-8"?>
<sst xmlns="http://schemas.openxmlformats.org/spreadsheetml/2006/main" count="267" uniqueCount="197">
  <si>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</si>
  <si>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</si>
  <si>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</si>
  <si>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</si>
  <si>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</si>
  <si>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</si>
  <si>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</si>
  <si>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</si>
  <si>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</si>
  <si>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</si>
  <si>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</si>
  <si>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</si>
  <si>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</si>
  <si>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</si>
  <si>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</si>
  <si>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</si>
  <si>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</si>
  <si>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</si>
  <si>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</si>
  <si>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</si>
  <si>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</si>
  <si>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</si>
  <si>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</si>
  <si>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</si>
  <si>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</si>
  <si>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</si>
  <si>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</si>
  <si>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</si>
  <si>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</si>
  <si>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</si>
  <si>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</si>
  <si>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</si>
  <si>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</si>
  <si>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</si>
  <si>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</si>
  <si>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</si>
  <si>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</si>
  <si>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</si>
  <si>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</si>
  <si>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</si>
  <si>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</si>
  <si>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</si>
  <si>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</si>
  <si>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</si>
  <si>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</si>
  <si>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</si>
  <si>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</si>
  <si>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</si>
  <si>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</si>
  <si>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</si>
  <si>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</si>
  <si>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</si>
  <si>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</si>
  <si>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</si>
  <si>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</si>
  <si>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</si>
  <si>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</si>
  <si>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</si>
  <si>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</si>
  <si>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</si>
  <si>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</si>
  <si>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</si>
  <si>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</si>
  <si>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</si>
  <si>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</si>
  <si>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</si>
  <si>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</si>
  <si>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</si>
  <si>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</si>
  <si>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</si>
  <si>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</si>
  <si>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</si>
  <si>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</si>
  <si>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</si>
  <si>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</si>
  <si>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</si>
  <si>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</si>
  <si>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</si>
  <si>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</si>
  <si>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</si>
  <si>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</si>
  <si>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</si>
  <si>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</si>
  <si>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</si>
  <si>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</si>
  <si>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</si>
  <si>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</si>
  <si>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</si>
  <si>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</si>
  <si>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</si>
  <si>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</si>
  <si>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</si>
  <si>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</si>
  <si>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</si>
  <si>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</si>
  <si>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</si>
  <si>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</si>
  <si>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</si>
  <si>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</si>
  <si>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</si>
  <si>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</si>
  <si>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</si>
  <si>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</si>
  <si>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</si>
  <si>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</si>
  <si>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</si>
  <si>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</si>
  <si>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</si>
  <si>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</si>
  <si>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</si>
  <si>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</si>
  <si>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</si>
  <si>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</si>
  <si>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</si>
  <si>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</si>
  <si>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</si>
  <si>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</si>
  <si>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</si>
  <si>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</si>
  <si>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</si>
  <si>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</si>
  <si>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</si>
  <si>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</si>
  <si>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</si>
  <si>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</si>
  <si>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</si>
  <si>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</si>
  <si>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</si>
  <si>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</si>
  <si>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</si>
  <si>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</si>
  <si>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</si>
  <si>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</si>
  <si>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</si>
  <si>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</si>
  <si>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</si>
  <si>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</si>
  <si>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</si>
  <si>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</si>
  <si>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</si>
  <si>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</si>
  <si>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</si>
  <si>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</si>
  <si>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</si>
  <si>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</si>
  <si>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</si>
  <si>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</si>
  <si>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</si>
  <si>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</si>
  <si>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</si>
  <si>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</si>
  <si>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</si>
  <si>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</si>
  <si>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</si>
  <si>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</si>
  <si>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</si>
  <si>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</si>
  <si>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</si>
  <si>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</si>
  <si>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</si>
  <si>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</si>
  <si>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</si>
  <si>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</si>
  <si>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</si>
  <si>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</si>
  <si>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</si>
  <si>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</si>
  <si>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</si>
  <si>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</si>
  <si>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</si>
  <si>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</si>
  <si>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</si>
  <si>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</si>
  <si>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</si>
  <si>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</si>
  <si>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</si>
  <si>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</si>
  <si>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</si>
  <si>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</si>
  <si>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</si>
  <si>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</si>
  <si>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</si>
  <si>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</si>
  <si>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</si>
  <si>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</si>
  <si>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</si>
  <si>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</si>
  <si>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>від ___.___.2023р. № _____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</si>
  <si>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</si>
  <si>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</si>
  <si>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</si>
  <si>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</si>
  <si>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за 1 квартал 2023 року</t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</si>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</sst>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(* #,##0.0_);_(* \(#,##0.0\);_(* \-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right" vertical="center" wrapText="1"/>
    </xf>
    <xf numFmtId="9" fontId="2" fillId="2" borderId="3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/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0" fillId="0" borderId="15" xfId="0" applyFont="1" applyFill="1" applyBorder="1" applyAlignment="1"/>
    <xf numFmtId="0" fontId="9" fillId="0" borderId="1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right" vertical="center" wrapText="1"/>
    </xf>
    <xf numFmtId="9" fontId="9" fillId="0" borderId="12" xfId="0" applyNumberFormat="1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right" vertical="center" wrapText="1"/>
    </xf>
    <xf numFmtId="9" fontId="10" fillId="0" borderId="12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2" fontId="10" fillId="2" borderId="1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9" fillId="2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10" fontId="18" fillId="2" borderId="3" xfId="0" applyNumberFormat="1" applyFont="1" applyFill="1" applyBorder="1" applyAlignment="1">
      <alignment horizontal="center" vertical="center" wrapText="1"/>
    </xf>
    <xf numFmtId="10" fontId="18" fillId="2" borderId="3" xfId="0" applyNumberFormat="1" applyFont="1" applyFill="1" applyBorder="1" applyAlignment="1">
      <alignment vertical="center" wrapText="1"/>
    </xf>
    <xf numFmtId="9" fontId="18" fillId="2" borderId="3" xfId="0" applyNumberFormat="1" applyFont="1" applyFill="1" applyBorder="1" applyAlignment="1">
      <alignment horizontal="center" vertical="center" wrapText="1"/>
    </xf>
    <xf numFmtId="2" fontId="9" fillId="2" borderId="12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2" fontId="9" fillId="0" borderId="12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view="pageBreakPreview" topLeftCell="A83" zoomScaleNormal="100" zoomScaleSheetLayoutView="100" workbookViewId="0">
      <selection activeCell="D92" sqref="D92"/>
    </sheetView>
  </sheetViews>
  <sheetFormatPr defaultColWidth="8.85546875" defaultRowHeight="15.75" x14ac:dyDescent="0.25"/>
  <cols>
    <col min="1" max="1" width="44.42578125" style="22" customWidth="1"/>
    <col min="2" max="2" width="8.28515625" style="25" customWidth="1"/>
    <col min="3" max="3" width="9.28515625" style="22" customWidth="1"/>
    <col min="4" max="4" width="10.5703125" style="22" customWidth="1"/>
    <col min="5" max="5" width="12.28515625" style="22" customWidth="1"/>
    <col min="6" max="6" width="13.7109375" style="22" customWidth="1"/>
    <col min="7" max="16384" width="8.85546875" style="22"/>
  </cols>
  <sheetData>
    <row r="1" spans="1:11" s="44" customFormat="1" ht="20.25" x14ac:dyDescent="0.25">
      <c r="B1" s="43"/>
      <c r="C1" s="43"/>
      <c r="F1" s="56" t="s">
        <v>186</v>
      </c>
    </row>
    <row r="2" spans="1:11" s="44" customFormat="1" ht="18" customHeight="1" x14ac:dyDescent="0.25">
      <c r="B2" s="102" t="s">
        <v>188</v>
      </c>
      <c r="C2" s="102"/>
      <c r="D2" s="102"/>
      <c r="E2" s="102"/>
      <c r="F2" s="102"/>
    </row>
    <row r="3" spans="1:11" s="44" customFormat="1" ht="18.600000000000001" customHeight="1" x14ac:dyDescent="0.25">
      <c r="B3" s="102" t="s">
        <v>185</v>
      </c>
      <c r="C3" s="102"/>
      <c r="D3" s="102"/>
      <c r="E3" s="102"/>
      <c r="F3" s="102"/>
    </row>
    <row r="4" spans="1:11" s="44" customFormat="1" ht="20.25" x14ac:dyDescent="0.25">
      <c r="B4" s="43"/>
      <c r="C4" s="102" t="s">
        <v>187</v>
      </c>
      <c r="D4" s="102"/>
      <c r="E4" s="102"/>
      <c r="F4" s="102"/>
    </row>
    <row r="5" spans="1:11" x14ac:dyDescent="0.25">
      <c r="B5" s="22"/>
    </row>
    <row r="6" spans="1:11" x14ac:dyDescent="0.25">
      <c r="A6" s="26"/>
      <c r="B6" s="105"/>
      <c r="C6" s="105"/>
      <c r="D6" s="106"/>
      <c r="E6" s="103" t="s">
        <v>0</v>
      </c>
      <c r="F6" s="104"/>
      <c r="G6" s="60"/>
    </row>
    <row r="7" spans="1:11" ht="67.150000000000006" customHeight="1" x14ac:dyDescent="0.25">
      <c r="A7" s="27" t="s">
        <v>1</v>
      </c>
      <c r="B7" s="107" t="s">
        <v>168</v>
      </c>
      <c r="C7" s="108"/>
      <c r="D7" s="109"/>
      <c r="E7" s="27" t="s">
        <v>2</v>
      </c>
      <c r="F7" s="28">
        <v>38395183</v>
      </c>
    </row>
    <row r="8" spans="1:11" ht="42.6" customHeight="1" x14ac:dyDescent="0.25">
      <c r="A8" s="27" t="s">
        <v>3</v>
      </c>
      <c r="B8" s="107" t="s">
        <v>169</v>
      </c>
      <c r="C8" s="108"/>
      <c r="D8" s="109"/>
      <c r="E8" s="27" t="s">
        <v>4</v>
      </c>
      <c r="F8" s="27"/>
    </row>
    <row r="9" spans="1:11" ht="15.6" customHeight="1" x14ac:dyDescent="0.25">
      <c r="A9" s="27" t="s">
        <v>5</v>
      </c>
      <c r="B9" s="107" t="s">
        <v>182</v>
      </c>
      <c r="C9" s="108"/>
      <c r="D9" s="109"/>
      <c r="E9" s="27" t="s">
        <v>6</v>
      </c>
      <c r="F9" s="29"/>
    </row>
    <row r="10" spans="1:11" ht="34.9" customHeight="1" x14ac:dyDescent="0.25">
      <c r="A10" s="28" t="s">
        <v>7</v>
      </c>
      <c r="B10" s="107" t="s">
        <v>170</v>
      </c>
      <c r="C10" s="108"/>
      <c r="D10" s="109"/>
      <c r="E10" s="27" t="s">
        <v>8</v>
      </c>
      <c r="F10" s="29"/>
      <c r="K10" s="25"/>
    </row>
    <row r="11" spans="1:11" ht="61.9" customHeight="1" x14ac:dyDescent="0.25">
      <c r="A11" s="27" t="s">
        <v>9</v>
      </c>
      <c r="B11" s="107" t="s">
        <v>190</v>
      </c>
      <c r="C11" s="108"/>
      <c r="D11" s="109"/>
      <c r="E11" s="27" t="s">
        <v>10</v>
      </c>
      <c r="F11" s="23"/>
    </row>
    <row r="12" spans="1:11" ht="19.149999999999999" customHeight="1" x14ac:dyDescent="0.25">
      <c r="A12" s="27" t="s">
        <v>11</v>
      </c>
      <c r="B12" s="110"/>
      <c r="C12" s="111"/>
      <c r="D12" s="112"/>
      <c r="E12" s="26"/>
      <c r="F12" s="29"/>
    </row>
    <row r="13" spans="1:11" ht="18.600000000000001" customHeight="1" x14ac:dyDescent="0.25">
      <c r="A13" s="28" t="s">
        <v>12</v>
      </c>
      <c r="B13" s="107" t="s">
        <v>171</v>
      </c>
      <c r="C13" s="108"/>
      <c r="D13" s="109"/>
      <c r="E13" s="26"/>
      <c r="F13" s="29"/>
    </row>
    <row r="14" spans="1:11" x14ac:dyDescent="0.25">
      <c r="A14" s="30"/>
      <c r="G14" s="57"/>
    </row>
    <row r="15" spans="1:11" x14ac:dyDescent="0.25">
      <c r="A15" s="100" t="s">
        <v>13</v>
      </c>
      <c r="B15" s="100"/>
      <c r="C15" s="100"/>
      <c r="D15" s="100"/>
      <c r="E15" s="100"/>
      <c r="F15" s="100"/>
      <c r="G15" s="61"/>
    </row>
    <row r="16" spans="1:11" ht="36" customHeight="1" x14ac:dyDescent="0.25">
      <c r="A16" s="101" t="s">
        <v>172</v>
      </c>
      <c r="B16" s="101"/>
      <c r="C16" s="101"/>
      <c r="D16" s="101"/>
      <c r="E16" s="101"/>
      <c r="F16" s="101"/>
      <c r="G16" s="21"/>
    </row>
    <row r="17" spans="1:9" x14ac:dyDescent="0.25">
      <c r="A17" s="100" t="s">
        <v>192</v>
      </c>
      <c r="B17" s="100"/>
      <c r="C17" s="100"/>
      <c r="D17" s="100"/>
      <c r="E17" s="100"/>
      <c r="F17" s="100"/>
      <c r="G17" s="21"/>
    </row>
    <row r="18" spans="1:9" x14ac:dyDescent="0.25">
      <c r="A18" s="31"/>
      <c r="F18" s="31" t="s">
        <v>14</v>
      </c>
      <c r="G18" s="21"/>
    </row>
    <row r="19" spans="1:9" x14ac:dyDescent="0.25">
      <c r="A19" s="100" t="s">
        <v>15</v>
      </c>
      <c r="B19" s="100"/>
      <c r="C19" s="100"/>
      <c r="D19" s="100"/>
      <c r="E19" s="100"/>
      <c r="F19" s="100"/>
      <c r="G19" s="21"/>
    </row>
    <row r="20" spans="1:9" x14ac:dyDescent="0.25">
      <c r="G20" s="21"/>
    </row>
    <row r="21" spans="1:9" s="25" customFormat="1" ht="15" customHeight="1" x14ac:dyDescent="0.25">
      <c r="A21" s="116" t="s">
        <v>16</v>
      </c>
      <c r="B21" s="116" t="s">
        <v>96</v>
      </c>
      <c r="C21" s="118" t="s">
        <v>19</v>
      </c>
      <c r="D21" s="119"/>
      <c r="E21" s="119"/>
      <c r="F21" s="120"/>
      <c r="G21" s="21"/>
    </row>
    <row r="22" spans="1:9" s="25" customFormat="1" ht="36" customHeight="1" x14ac:dyDescent="0.25">
      <c r="A22" s="117"/>
      <c r="B22" s="117"/>
      <c r="C22" s="24" t="s">
        <v>20</v>
      </c>
      <c r="D22" s="24" t="s">
        <v>21</v>
      </c>
      <c r="E22" s="24" t="s">
        <v>22</v>
      </c>
      <c r="F22" s="24" t="s">
        <v>23</v>
      </c>
      <c r="G22" s="21"/>
    </row>
    <row r="23" spans="1:9" s="25" customFormat="1" x14ac:dyDescent="0.25">
      <c r="A23" s="24">
        <v>1</v>
      </c>
      <c r="B23" s="24">
        <v>2</v>
      </c>
      <c r="C23" s="24">
        <v>3</v>
      </c>
      <c r="D23" s="24">
        <v>4</v>
      </c>
      <c r="E23" s="24">
        <v>5</v>
      </c>
      <c r="F23" s="24">
        <v>6</v>
      </c>
      <c r="G23" s="21"/>
    </row>
    <row r="24" spans="1:9" x14ac:dyDescent="0.25">
      <c r="A24" s="28" t="s">
        <v>24</v>
      </c>
      <c r="B24" s="24"/>
      <c r="C24" s="23"/>
      <c r="D24" s="23"/>
      <c r="E24" s="23"/>
      <c r="F24" s="23"/>
      <c r="G24" s="21"/>
    </row>
    <row r="25" spans="1:9" ht="30.6" customHeight="1" x14ac:dyDescent="0.25">
      <c r="A25" s="28" t="s">
        <v>25</v>
      </c>
      <c r="B25" s="32">
        <v>100</v>
      </c>
      <c r="C25" s="28">
        <f>SUM(C26:C29)</f>
        <v>7118.8</v>
      </c>
      <c r="D25" s="28">
        <f>SUM(D26:D29)</f>
        <v>6249</v>
      </c>
      <c r="E25" s="33">
        <f>D25-C25</f>
        <v>-869.80000000000018</v>
      </c>
      <c r="F25" s="34">
        <f>D25/C25</f>
        <v>0.87781648592459405</v>
      </c>
      <c r="G25" s="21"/>
    </row>
    <row r="26" spans="1:9" x14ac:dyDescent="0.25">
      <c r="A26" s="35" t="s">
        <v>26</v>
      </c>
      <c r="B26" s="24">
        <v>101</v>
      </c>
      <c r="C26" s="23">
        <v>1180.3</v>
      </c>
      <c r="D26" s="23">
        <f>629+168</f>
        <v>797</v>
      </c>
      <c r="E26" s="36">
        <f t="shared" ref="E26:E78" si="0">D26-C26</f>
        <v>-383.29999999999995</v>
      </c>
      <c r="F26" s="37">
        <f t="shared" ref="F26:F73" si="1">D26/C26</f>
        <v>0.67525205456239945</v>
      </c>
      <c r="G26" s="21"/>
    </row>
    <row r="27" spans="1:9" x14ac:dyDescent="0.25">
      <c r="A27" s="35" t="s">
        <v>27</v>
      </c>
      <c r="B27" s="24">
        <v>102</v>
      </c>
      <c r="C27" s="23"/>
      <c r="D27" s="23"/>
      <c r="E27" s="36"/>
      <c r="F27" s="37"/>
      <c r="G27" s="21"/>
    </row>
    <row r="28" spans="1:9" x14ac:dyDescent="0.25">
      <c r="A28" s="35" t="s">
        <v>28</v>
      </c>
      <c r="B28" s="24">
        <v>103</v>
      </c>
      <c r="C28" s="23">
        <v>5898</v>
      </c>
      <c r="D28" s="23">
        <v>5192.6000000000004</v>
      </c>
      <c r="E28" s="36">
        <f t="shared" si="0"/>
        <v>-705.39999999999964</v>
      </c>
      <c r="F28" s="37">
        <f t="shared" si="1"/>
        <v>0.88040013563919983</v>
      </c>
      <c r="G28" s="21"/>
    </row>
    <row r="29" spans="1:9" x14ac:dyDescent="0.25">
      <c r="A29" s="35" t="s">
        <v>29</v>
      </c>
      <c r="B29" s="24">
        <v>104</v>
      </c>
      <c r="C29" s="23">
        <v>40.5</v>
      </c>
      <c r="D29" s="23">
        <f>259.4</f>
        <v>259.39999999999998</v>
      </c>
      <c r="E29" s="36">
        <f>D29-C29</f>
        <v>218.89999999999998</v>
      </c>
      <c r="F29" s="37">
        <f t="shared" si="1"/>
        <v>6.4049382716049381</v>
      </c>
      <c r="G29" s="21"/>
    </row>
    <row r="30" spans="1:9" ht="29.45" customHeight="1" x14ac:dyDescent="0.25">
      <c r="A30" s="28" t="s">
        <v>30</v>
      </c>
      <c r="B30" s="32">
        <v>200</v>
      </c>
      <c r="C30" s="28">
        <f>SUM(C31:C54)</f>
        <v>5986.0999999999995</v>
      </c>
      <c r="D30" s="28">
        <f>SUM(D31:D54)</f>
        <v>5363.6400000000021</v>
      </c>
      <c r="E30" s="33">
        <f t="shared" si="0"/>
        <v>-622.45999999999731</v>
      </c>
      <c r="F30" s="34">
        <f t="shared" si="1"/>
        <v>0.89601576986685871</v>
      </c>
      <c r="G30" s="21"/>
    </row>
    <row r="31" spans="1:9" ht="22.15" customHeight="1" x14ac:dyDescent="0.25">
      <c r="A31" s="23" t="s">
        <v>31</v>
      </c>
      <c r="B31" s="24">
        <v>201</v>
      </c>
      <c r="C31" s="23"/>
      <c r="D31" s="23"/>
      <c r="E31" s="36"/>
      <c r="F31" s="37"/>
      <c r="G31" s="21"/>
    </row>
    <row r="32" spans="1:9" ht="15" customHeight="1" x14ac:dyDescent="0.25">
      <c r="A32" s="23" t="s">
        <v>32</v>
      </c>
      <c r="B32" s="24">
        <v>202</v>
      </c>
      <c r="C32" s="23">
        <f>50</f>
        <v>50</v>
      </c>
      <c r="D32" s="23">
        <f>35.1+103.7</f>
        <v>138.80000000000001</v>
      </c>
      <c r="E32" s="36">
        <f t="shared" si="0"/>
        <v>88.800000000000011</v>
      </c>
      <c r="F32" s="37">
        <f t="shared" si="1"/>
        <v>2.7760000000000002</v>
      </c>
      <c r="G32" s="21"/>
      <c r="I32" s="22" t="s">
        <v>181</v>
      </c>
    </row>
    <row r="33" spans="1:9" x14ac:dyDescent="0.25">
      <c r="A33" s="23" t="s">
        <v>33</v>
      </c>
      <c r="B33" s="24">
        <v>203</v>
      </c>
      <c r="C33" s="23">
        <v>126.2</v>
      </c>
      <c r="D33" s="23">
        <v>58.5</v>
      </c>
      <c r="E33" s="36">
        <f t="shared" si="0"/>
        <v>-67.7</v>
      </c>
      <c r="F33" s="37">
        <f t="shared" si="1"/>
        <v>0.46354992076069729</v>
      </c>
      <c r="G33" s="21"/>
    </row>
    <row r="34" spans="1:9" x14ac:dyDescent="0.25">
      <c r="A34" s="23" t="s">
        <v>34</v>
      </c>
      <c r="B34" s="24">
        <v>204</v>
      </c>
      <c r="C34" s="23">
        <v>4128.2</v>
      </c>
      <c r="D34" s="23">
        <f>4431.1+228.6-D63</f>
        <v>3872.9000000000005</v>
      </c>
      <c r="E34" s="36">
        <f t="shared" si="0"/>
        <v>-255.29999999999927</v>
      </c>
      <c r="F34" s="37">
        <f t="shared" si="1"/>
        <v>0.93815706603362259</v>
      </c>
      <c r="G34" s="21"/>
    </row>
    <row r="35" spans="1:9" x14ac:dyDescent="0.25">
      <c r="A35" s="23" t="s">
        <v>35</v>
      </c>
      <c r="B35" s="24">
        <v>205</v>
      </c>
      <c r="C35" s="23">
        <v>908.2</v>
      </c>
      <c r="D35" s="23">
        <f>892.1+68.4-D64</f>
        <v>803.14</v>
      </c>
      <c r="E35" s="36">
        <f t="shared" si="0"/>
        <v>-105.06000000000006</v>
      </c>
      <c r="F35" s="37">
        <f t="shared" si="1"/>
        <v>0.88432063422153706</v>
      </c>
      <c r="G35" s="21"/>
    </row>
    <row r="36" spans="1:9" ht="66" customHeight="1" x14ac:dyDescent="0.25">
      <c r="A36" s="23" t="s">
        <v>36</v>
      </c>
      <c r="B36" s="24">
        <v>206</v>
      </c>
      <c r="C36" s="23">
        <v>2.5</v>
      </c>
      <c r="D36" s="23">
        <v>1.5</v>
      </c>
      <c r="E36" s="36">
        <f t="shared" si="0"/>
        <v>-1</v>
      </c>
      <c r="F36" s="37">
        <f t="shared" si="1"/>
        <v>0.6</v>
      </c>
      <c r="G36" s="21"/>
    </row>
    <row r="37" spans="1:9" ht="33" customHeight="1" x14ac:dyDescent="0.25">
      <c r="A37" s="23" t="s">
        <v>37</v>
      </c>
      <c r="B37" s="24">
        <v>207</v>
      </c>
      <c r="C37" s="23"/>
      <c r="D37" s="23"/>
      <c r="E37" s="36"/>
      <c r="F37" s="37"/>
      <c r="G37" s="21"/>
    </row>
    <row r="38" spans="1:9" x14ac:dyDescent="0.25">
      <c r="A38" s="23" t="s">
        <v>38</v>
      </c>
      <c r="B38" s="24">
        <v>208</v>
      </c>
      <c r="C38" s="23">
        <v>1</v>
      </c>
      <c r="D38" s="23">
        <v>0.6</v>
      </c>
      <c r="E38" s="36">
        <f t="shared" si="0"/>
        <v>-0.4</v>
      </c>
      <c r="F38" s="37">
        <f t="shared" si="1"/>
        <v>0.6</v>
      </c>
      <c r="G38" s="21"/>
    </row>
    <row r="39" spans="1:9" x14ac:dyDescent="0.25">
      <c r="A39" s="23" t="s">
        <v>39</v>
      </c>
      <c r="B39" s="24">
        <v>209</v>
      </c>
      <c r="C39" s="23">
        <v>351</v>
      </c>
      <c r="D39" s="23">
        <v>235.9</v>
      </c>
      <c r="E39" s="36">
        <f t="shared" si="0"/>
        <v>-115.1</v>
      </c>
      <c r="F39" s="37">
        <f t="shared" si="1"/>
        <v>0.6720797720797721</v>
      </c>
      <c r="G39" s="21"/>
    </row>
    <row r="40" spans="1:9" x14ac:dyDescent="0.25">
      <c r="A40" s="23" t="s">
        <v>40</v>
      </c>
      <c r="B40" s="24">
        <v>210</v>
      </c>
      <c r="C40" s="23">
        <v>60.3</v>
      </c>
      <c r="D40" s="23">
        <v>23</v>
      </c>
      <c r="E40" s="36">
        <f t="shared" si="0"/>
        <v>-37.299999999999997</v>
      </c>
      <c r="F40" s="37">
        <f t="shared" si="1"/>
        <v>0.38142620232172475</v>
      </c>
      <c r="G40" s="21"/>
    </row>
    <row r="41" spans="1:9" x14ac:dyDescent="0.25">
      <c r="A41" s="23" t="s">
        <v>41</v>
      </c>
      <c r="B41" s="24">
        <v>211</v>
      </c>
      <c r="C41" s="23">
        <v>11.2</v>
      </c>
      <c r="D41" s="23">
        <v>13.1</v>
      </c>
      <c r="E41" s="36">
        <f t="shared" si="0"/>
        <v>1.9000000000000004</v>
      </c>
      <c r="F41" s="37">
        <f t="shared" si="1"/>
        <v>1.1696428571428572</v>
      </c>
      <c r="G41" s="21"/>
    </row>
    <row r="42" spans="1:9" x14ac:dyDescent="0.25">
      <c r="A42" s="23" t="s">
        <v>42</v>
      </c>
      <c r="B42" s="24">
        <v>212</v>
      </c>
      <c r="C42" s="23">
        <f>162-C51</f>
        <v>160.80000000000001</v>
      </c>
      <c r="D42" s="23"/>
      <c r="E42" s="36">
        <f t="shared" si="0"/>
        <v>-160.80000000000001</v>
      </c>
      <c r="F42" s="37">
        <f t="shared" si="1"/>
        <v>0</v>
      </c>
      <c r="G42" s="21"/>
    </row>
    <row r="43" spans="1:9" ht="30" customHeight="1" x14ac:dyDescent="0.25">
      <c r="A43" s="23" t="s">
        <v>43</v>
      </c>
      <c r="B43" s="24">
        <v>213</v>
      </c>
      <c r="C43" s="23">
        <v>20</v>
      </c>
      <c r="D43" s="23">
        <f>10.2+16.8</f>
        <v>27</v>
      </c>
      <c r="E43" s="36">
        <f t="shared" si="0"/>
        <v>7</v>
      </c>
      <c r="F43" s="37">
        <f t="shared" si="1"/>
        <v>1.35</v>
      </c>
      <c r="I43" s="62" t="s">
        <v>183</v>
      </c>
    </row>
    <row r="44" spans="1:9" ht="33.6" customHeight="1" x14ac:dyDescent="0.25">
      <c r="A44" s="23" t="s">
        <v>44</v>
      </c>
      <c r="B44" s="24">
        <v>214</v>
      </c>
      <c r="C44" s="23">
        <f>10+150</f>
        <v>160</v>
      </c>
      <c r="D44" s="23">
        <f>132.9+49.2</f>
        <v>182.10000000000002</v>
      </c>
      <c r="E44" s="36">
        <f t="shared" si="0"/>
        <v>22.100000000000023</v>
      </c>
      <c r="F44" s="37">
        <f t="shared" si="1"/>
        <v>1.1381250000000001</v>
      </c>
      <c r="I44" s="22" t="s">
        <v>179</v>
      </c>
    </row>
    <row r="45" spans="1:9" x14ac:dyDescent="0.25">
      <c r="A45" s="23" t="s">
        <v>45</v>
      </c>
      <c r="B45" s="24">
        <v>215</v>
      </c>
      <c r="C45" s="23"/>
      <c r="D45" s="23"/>
      <c r="E45" s="36"/>
      <c r="F45" s="37"/>
    </row>
    <row r="46" spans="1:9" x14ac:dyDescent="0.25">
      <c r="A46" s="23" t="s">
        <v>46</v>
      </c>
      <c r="B46" s="24">
        <v>216</v>
      </c>
      <c r="C46" s="23"/>
      <c r="D46" s="23"/>
      <c r="E46" s="36"/>
      <c r="F46" s="37"/>
    </row>
    <row r="47" spans="1:9" x14ac:dyDescent="0.25">
      <c r="A47" s="23" t="s">
        <v>47</v>
      </c>
      <c r="B47" s="24">
        <v>217</v>
      </c>
      <c r="C47" s="23">
        <v>1</v>
      </c>
      <c r="D47" s="23">
        <v>0</v>
      </c>
      <c r="E47" s="36">
        <f t="shared" si="0"/>
        <v>-1</v>
      </c>
      <c r="F47" s="37">
        <f t="shared" si="1"/>
        <v>0</v>
      </c>
    </row>
    <row r="48" spans="1:9" ht="55.15" customHeight="1" x14ac:dyDescent="0.25">
      <c r="A48" s="23" t="s">
        <v>48</v>
      </c>
      <c r="B48" s="24">
        <v>218</v>
      </c>
      <c r="C48" s="23"/>
      <c r="D48" s="23"/>
      <c r="E48" s="36"/>
      <c r="F48" s="37"/>
    </row>
    <row r="49" spans="1:9" x14ac:dyDescent="0.25">
      <c r="A49" s="23" t="s">
        <v>49</v>
      </c>
      <c r="B49" s="24">
        <v>219</v>
      </c>
      <c r="C49" s="23">
        <v>3</v>
      </c>
      <c r="D49" s="23">
        <v>5.4</v>
      </c>
      <c r="E49" s="36">
        <f t="shared" si="0"/>
        <v>2.4000000000000004</v>
      </c>
      <c r="F49" s="37">
        <f t="shared" si="1"/>
        <v>1.8</v>
      </c>
    </row>
    <row r="50" spans="1:9" x14ac:dyDescent="0.25">
      <c r="A50" s="23" t="s">
        <v>50</v>
      </c>
      <c r="B50" s="24">
        <v>220</v>
      </c>
      <c r="C50" s="23">
        <v>0</v>
      </c>
      <c r="D50" s="23">
        <v>0</v>
      </c>
      <c r="E50" s="36">
        <f t="shared" si="0"/>
        <v>0</v>
      </c>
      <c r="F50" s="37" t="e">
        <f t="shared" si="1"/>
        <v>#DIV/0!</v>
      </c>
    </row>
    <row r="51" spans="1:9" x14ac:dyDescent="0.25">
      <c r="A51" s="23" t="s">
        <v>51</v>
      </c>
      <c r="B51" s="24">
        <v>221</v>
      </c>
      <c r="C51" s="23">
        <v>1.2</v>
      </c>
      <c r="D51" s="23">
        <v>1.6</v>
      </c>
      <c r="E51" s="36">
        <f t="shared" si="0"/>
        <v>0.40000000000000013</v>
      </c>
      <c r="F51" s="37">
        <f t="shared" si="1"/>
        <v>1.3333333333333335</v>
      </c>
    </row>
    <row r="52" spans="1:9" ht="24.6" customHeight="1" x14ac:dyDescent="0.25">
      <c r="A52" s="23" t="s">
        <v>52</v>
      </c>
      <c r="B52" s="24">
        <v>222</v>
      </c>
      <c r="C52" s="23"/>
      <c r="D52" s="23"/>
      <c r="E52" s="36"/>
      <c r="F52" s="37"/>
    </row>
    <row r="53" spans="1:9" ht="30.6" customHeight="1" x14ac:dyDescent="0.25">
      <c r="A53" s="23" t="s">
        <v>53</v>
      </c>
      <c r="B53" s="24">
        <v>223</v>
      </c>
      <c r="C53" s="23"/>
      <c r="D53" s="23"/>
      <c r="E53" s="36"/>
      <c r="F53" s="37"/>
    </row>
    <row r="54" spans="1:9" ht="18.600000000000001" customHeight="1" x14ac:dyDescent="0.25">
      <c r="A54" s="23" t="s">
        <v>54</v>
      </c>
      <c r="B54" s="24">
        <v>224</v>
      </c>
      <c r="C54" s="23">
        <v>1.5</v>
      </c>
      <c r="D54" s="23">
        <v>0.1</v>
      </c>
      <c r="E54" s="36">
        <f t="shared" si="0"/>
        <v>-1.4</v>
      </c>
      <c r="F54" s="37">
        <f t="shared" si="1"/>
        <v>6.6666666666666666E-2</v>
      </c>
      <c r="I54" s="22" t="s">
        <v>193</v>
      </c>
    </row>
    <row r="55" spans="1:9" ht="15" customHeight="1" x14ac:dyDescent="0.25">
      <c r="A55" s="28" t="s">
        <v>55</v>
      </c>
      <c r="B55" s="32">
        <v>300</v>
      </c>
      <c r="C55" s="28">
        <f>SUM(C56:C77)</f>
        <v>1124.7999999999997</v>
      </c>
      <c r="D55" s="28">
        <f>SUM(D56:D75)</f>
        <v>1017.36</v>
      </c>
      <c r="E55" s="33">
        <f t="shared" si="0"/>
        <v>-107.43999999999971</v>
      </c>
      <c r="F55" s="34">
        <f t="shared" si="1"/>
        <v>0.90448079658605995</v>
      </c>
    </row>
    <row r="56" spans="1:9" ht="33" customHeight="1" x14ac:dyDescent="0.25">
      <c r="A56" s="23" t="s">
        <v>56</v>
      </c>
      <c r="B56" s="24">
        <v>301</v>
      </c>
      <c r="C56" s="23">
        <v>2</v>
      </c>
      <c r="D56" s="23">
        <v>1.7</v>
      </c>
      <c r="E56" s="36">
        <f t="shared" si="0"/>
        <v>-0.30000000000000004</v>
      </c>
      <c r="F56" s="37">
        <f t="shared" si="1"/>
        <v>0.85</v>
      </c>
    </row>
    <row r="57" spans="1:9" ht="15" customHeight="1" x14ac:dyDescent="0.25">
      <c r="A57" s="23" t="s">
        <v>57</v>
      </c>
      <c r="B57" s="24">
        <v>302</v>
      </c>
      <c r="C57" s="23"/>
      <c r="D57" s="23"/>
      <c r="E57" s="36"/>
      <c r="F57" s="37"/>
    </row>
    <row r="58" spans="1:9" x14ac:dyDescent="0.25">
      <c r="A58" s="23" t="s">
        <v>58</v>
      </c>
      <c r="B58" s="24">
        <v>303</v>
      </c>
      <c r="C58" s="23"/>
      <c r="D58" s="23"/>
      <c r="E58" s="36"/>
      <c r="F58" s="37"/>
    </row>
    <row r="59" spans="1:9" x14ac:dyDescent="0.25">
      <c r="A59" s="23" t="s">
        <v>59</v>
      </c>
      <c r="B59" s="24">
        <v>304</v>
      </c>
      <c r="C59" s="23"/>
      <c r="D59" s="23"/>
      <c r="E59" s="36"/>
      <c r="F59" s="37"/>
    </row>
    <row r="60" spans="1:9" x14ac:dyDescent="0.25">
      <c r="A60" s="23" t="s">
        <v>60</v>
      </c>
      <c r="B60" s="24">
        <v>305</v>
      </c>
      <c r="C60" s="23"/>
      <c r="D60" s="23"/>
      <c r="E60" s="36"/>
      <c r="F60" s="37"/>
    </row>
    <row r="61" spans="1:9" x14ac:dyDescent="0.25">
      <c r="A61" s="23" t="s">
        <v>61</v>
      </c>
      <c r="B61" s="24">
        <v>306</v>
      </c>
      <c r="C61" s="23"/>
      <c r="D61" s="23"/>
      <c r="E61" s="36"/>
      <c r="F61" s="37"/>
    </row>
    <row r="62" spans="1:9" x14ac:dyDescent="0.25">
      <c r="A62" s="23" t="s">
        <v>62</v>
      </c>
      <c r="B62" s="24">
        <v>307</v>
      </c>
      <c r="C62" s="23">
        <v>12.9</v>
      </c>
      <c r="D62" s="23">
        <v>10.9</v>
      </c>
      <c r="E62" s="36">
        <f t="shared" si="0"/>
        <v>-2</v>
      </c>
      <c r="F62" s="37">
        <f t="shared" si="1"/>
        <v>0.84496124031007758</v>
      </c>
    </row>
    <row r="63" spans="1:9" x14ac:dyDescent="0.25">
      <c r="A63" s="23" t="s">
        <v>63</v>
      </c>
      <c r="B63" s="24">
        <v>308</v>
      </c>
      <c r="C63" s="23">
        <v>875.3</v>
      </c>
      <c r="D63" s="23">
        <f>921.8-135</f>
        <v>786.8</v>
      </c>
      <c r="E63" s="36">
        <f t="shared" si="0"/>
        <v>-88.5</v>
      </c>
      <c r="F63" s="37">
        <f t="shared" si="1"/>
        <v>0.89889180852279216</v>
      </c>
    </row>
    <row r="64" spans="1:9" x14ac:dyDescent="0.25">
      <c r="A64" s="23" t="s">
        <v>64</v>
      </c>
      <c r="B64" s="24">
        <v>309</v>
      </c>
      <c r="C64" s="23">
        <v>170.4</v>
      </c>
      <c r="D64" s="23">
        <f>D63*20%</f>
        <v>157.36000000000001</v>
      </c>
      <c r="E64" s="36">
        <f t="shared" si="0"/>
        <v>-13.039999999999992</v>
      </c>
      <c r="F64" s="37">
        <f t="shared" si="1"/>
        <v>0.9234741784037559</v>
      </c>
    </row>
    <row r="65" spans="1:10" ht="49.15" customHeight="1" x14ac:dyDescent="0.25">
      <c r="A65" s="23" t="s">
        <v>65</v>
      </c>
      <c r="B65" s="24">
        <v>310</v>
      </c>
      <c r="C65" s="23"/>
      <c r="D65" s="23"/>
      <c r="E65" s="36"/>
      <c r="F65" s="37"/>
    </row>
    <row r="66" spans="1:10" ht="51" customHeight="1" x14ac:dyDescent="0.25">
      <c r="A66" s="23" t="s">
        <v>66</v>
      </c>
      <c r="B66" s="24">
        <v>311</v>
      </c>
      <c r="C66" s="23"/>
      <c r="D66" s="23"/>
      <c r="E66" s="36"/>
      <c r="F66" s="37"/>
    </row>
    <row r="67" spans="1:10" ht="31.5" x14ac:dyDescent="0.25">
      <c r="A67" s="23" t="s">
        <v>173</v>
      </c>
      <c r="B67" s="24">
        <v>312</v>
      </c>
      <c r="C67" s="23"/>
      <c r="D67" s="23"/>
      <c r="E67" s="36"/>
      <c r="F67" s="37"/>
    </row>
    <row r="68" spans="1:10" ht="34.15" customHeight="1" x14ac:dyDescent="0.25">
      <c r="A68" s="23" t="s">
        <v>67</v>
      </c>
      <c r="B68" s="24">
        <v>313</v>
      </c>
      <c r="C68" s="23"/>
      <c r="D68" s="23"/>
      <c r="E68" s="36"/>
      <c r="F68" s="37"/>
    </row>
    <row r="69" spans="1:10" x14ac:dyDescent="0.25">
      <c r="A69" s="23" t="s">
        <v>68</v>
      </c>
      <c r="B69" s="24">
        <v>314</v>
      </c>
      <c r="C69" s="23"/>
      <c r="D69" s="23"/>
      <c r="E69" s="36"/>
      <c r="F69" s="37"/>
    </row>
    <row r="70" spans="1:10" ht="15" customHeight="1" x14ac:dyDescent="0.25">
      <c r="A70" s="23" t="s">
        <v>69</v>
      </c>
      <c r="B70" s="24">
        <v>315</v>
      </c>
      <c r="C70" s="23"/>
      <c r="D70" s="23"/>
      <c r="E70" s="36"/>
      <c r="F70" s="37"/>
    </row>
    <row r="71" spans="1:10" x14ac:dyDescent="0.25">
      <c r="A71" s="23" t="s">
        <v>70</v>
      </c>
      <c r="B71" s="24">
        <v>316</v>
      </c>
      <c r="C71" s="23">
        <v>40</v>
      </c>
      <c r="D71" s="23">
        <v>31</v>
      </c>
      <c r="E71" s="36">
        <f t="shared" si="0"/>
        <v>-9</v>
      </c>
      <c r="F71" s="37">
        <f t="shared" si="1"/>
        <v>0.77500000000000002</v>
      </c>
    </row>
    <row r="72" spans="1:10" x14ac:dyDescent="0.25">
      <c r="A72" s="23" t="s">
        <v>71</v>
      </c>
      <c r="B72" s="24">
        <v>317</v>
      </c>
      <c r="C72" s="23"/>
      <c r="D72" s="23"/>
      <c r="E72" s="36"/>
      <c r="F72" s="37"/>
    </row>
    <row r="73" spans="1:10" ht="33.6" customHeight="1" x14ac:dyDescent="0.25">
      <c r="A73" s="23" t="s">
        <v>72</v>
      </c>
      <c r="B73" s="24">
        <v>318</v>
      </c>
      <c r="C73" s="23">
        <v>0</v>
      </c>
      <c r="D73" s="23">
        <v>0</v>
      </c>
      <c r="E73" s="36">
        <f t="shared" si="0"/>
        <v>0</v>
      </c>
      <c r="F73" s="37" t="e">
        <f t="shared" si="1"/>
        <v>#DIV/0!</v>
      </c>
    </row>
    <row r="74" spans="1:10" ht="31.9" customHeight="1" x14ac:dyDescent="0.25">
      <c r="A74" s="23" t="s">
        <v>73</v>
      </c>
      <c r="B74" s="24">
        <v>319</v>
      </c>
      <c r="C74" s="23"/>
      <c r="D74" s="23"/>
      <c r="E74" s="36"/>
      <c r="F74" s="37"/>
    </row>
    <row r="75" spans="1:10" ht="66.599999999999994" customHeight="1" x14ac:dyDescent="0.25">
      <c r="A75" s="28" t="s">
        <v>74</v>
      </c>
      <c r="B75" s="32">
        <v>320</v>
      </c>
      <c r="C75" s="28">
        <f>SUM(C76:C77)</f>
        <v>12.1</v>
      </c>
      <c r="D75" s="28">
        <f>SUM(D76:D77)</f>
        <v>29.6</v>
      </c>
      <c r="E75" s="33">
        <f t="shared" si="0"/>
        <v>17.5</v>
      </c>
      <c r="F75" s="37">
        <f t="shared" ref="F75:F77" si="2">D75/C75</f>
        <v>2.4462809917355375</v>
      </c>
    </row>
    <row r="76" spans="1:10" ht="15" customHeight="1" x14ac:dyDescent="0.25">
      <c r="A76" s="23" t="s">
        <v>75</v>
      </c>
      <c r="B76" s="24">
        <v>321</v>
      </c>
      <c r="C76" s="23"/>
      <c r="D76" s="23"/>
      <c r="E76" s="36"/>
      <c r="F76" s="37"/>
    </row>
    <row r="77" spans="1:10" ht="15" customHeight="1" x14ac:dyDescent="0.25">
      <c r="A77" s="23" t="s">
        <v>76</v>
      </c>
      <c r="B77" s="24">
        <v>322</v>
      </c>
      <c r="C77" s="23">
        <v>12.1</v>
      </c>
      <c r="D77" s="23">
        <v>29.6</v>
      </c>
      <c r="E77" s="36">
        <f t="shared" ref="E77" si="3">D77-C77</f>
        <v>17.5</v>
      </c>
      <c r="F77" s="37">
        <f t="shared" si="2"/>
        <v>2.4462809917355375</v>
      </c>
      <c r="I77" s="22" t="s">
        <v>180</v>
      </c>
      <c r="J77" s="22" t="s">
        <v>178</v>
      </c>
    </row>
    <row r="78" spans="1:10" x14ac:dyDescent="0.25">
      <c r="A78" s="28" t="s">
        <v>77</v>
      </c>
      <c r="B78" s="32">
        <v>400</v>
      </c>
      <c r="C78" s="28">
        <f>SUM(C79:C87)</f>
        <v>0</v>
      </c>
      <c r="D78" s="28">
        <f>SUM(D79:D87)</f>
        <v>0</v>
      </c>
      <c r="E78" s="33">
        <f t="shared" si="0"/>
        <v>0</v>
      </c>
      <c r="F78" s="34">
        <v>0</v>
      </c>
    </row>
    <row r="79" spans="1:10" x14ac:dyDescent="0.25">
      <c r="A79" s="23" t="s">
        <v>78</v>
      </c>
      <c r="B79" s="24">
        <v>401</v>
      </c>
      <c r="C79" s="23"/>
      <c r="D79" s="23"/>
      <c r="E79" s="36"/>
      <c r="F79" s="37"/>
    </row>
    <row r="80" spans="1:10" x14ac:dyDescent="0.25">
      <c r="A80" s="23" t="s">
        <v>79</v>
      </c>
      <c r="B80" s="24">
        <v>402</v>
      </c>
      <c r="C80" s="23"/>
      <c r="D80" s="23"/>
      <c r="E80" s="36"/>
      <c r="F80" s="37"/>
    </row>
    <row r="81" spans="1:9" x14ac:dyDescent="0.25">
      <c r="A81" s="23" t="s">
        <v>63</v>
      </c>
      <c r="B81" s="24">
        <v>403</v>
      </c>
      <c r="C81" s="23"/>
      <c r="D81" s="23"/>
      <c r="E81" s="36"/>
      <c r="F81" s="37"/>
    </row>
    <row r="82" spans="1:9" x14ac:dyDescent="0.25">
      <c r="A82" s="23" t="s">
        <v>64</v>
      </c>
      <c r="B82" s="24">
        <v>404</v>
      </c>
      <c r="C82" s="23"/>
      <c r="D82" s="23"/>
      <c r="E82" s="36"/>
      <c r="F82" s="37"/>
    </row>
    <row r="83" spans="1:9" ht="29.45" customHeight="1" x14ac:dyDescent="0.25">
      <c r="A83" s="23" t="s">
        <v>80</v>
      </c>
      <c r="B83" s="24">
        <v>405</v>
      </c>
      <c r="C83" s="23"/>
      <c r="D83" s="23"/>
      <c r="E83" s="36"/>
      <c r="F83" s="37"/>
    </row>
    <row r="84" spans="1:9" x14ac:dyDescent="0.25">
      <c r="A84" s="23" t="s">
        <v>81</v>
      </c>
      <c r="B84" s="24">
        <v>406</v>
      </c>
      <c r="C84" s="23"/>
      <c r="D84" s="23"/>
      <c r="E84" s="36"/>
      <c r="F84" s="37"/>
    </row>
    <row r="85" spans="1:9" x14ac:dyDescent="0.25">
      <c r="A85" s="23" t="s">
        <v>82</v>
      </c>
      <c r="B85" s="24">
        <v>407</v>
      </c>
      <c r="C85" s="23"/>
      <c r="D85" s="23"/>
      <c r="E85" s="36"/>
      <c r="F85" s="37"/>
    </row>
    <row r="86" spans="1:9" ht="15" customHeight="1" x14ac:dyDescent="0.25">
      <c r="A86" s="23" t="s">
        <v>83</v>
      </c>
      <c r="B86" s="24">
        <v>408</v>
      </c>
      <c r="C86" s="23"/>
      <c r="D86" s="23"/>
      <c r="E86" s="36"/>
      <c r="F86" s="37"/>
    </row>
    <row r="87" spans="1:9" ht="15" customHeight="1" x14ac:dyDescent="0.25">
      <c r="A87" s="23" t="s">
        <v>84</v>
      </c>
      <c r="B87" s="24">
        <v>409</v>
      </c>
      <c r="C87" s="23"/>
      <c r="D87" s="23"/>
      <c r="E87" s="36"/>
      <c r="F87" s="37"/>
    </row>
    <row r="88" spans="1:9" ht="31.5" x14ac:dyDescent="0.25">
      <c r="A88" s="23" t="s">
        <v>194</v>
      </c>
      <c r="B88" s="24">
        <v>500</v>
      </c>
      <c r="C88" s="23"/>
      <c r="D88" s="23"/>
      <c r="E88" s="36"/>
      <c r="F88" s="37"/>
    </row>
    <row r="89" spans="1:9" x14ac:dyDescent="0.25">
      <c r="A89" s="23" t="s">
        <v>38</v>
      </c>
      <c r="B89" s="24">
        <v>600</v>
      </c>
      <c r="C89" s="23"/>
      <c r="D89" s="23"/>
      <c r="E89" s="36"/>
      <c r="F89" s="37"/>
      <c r="I89" s="22" t="s">
        <v>184</v>
      </c>
    </row>
    <row r="90" spans="1:9" x14ac:dyDescent="0.25">
      <c r="A90" s="28" t="s">
        <v>85</v>
      </c>
      <c r="B90" s="24">
        <v>700</v>
      </c>
      <c r="C90" s="23">
        <f>SUM(C25)</f>
        <v>7118.8</v>
      </c>
      <c r="D90" s="23">
        <f>SUM(D25,D88)</f>
        <v>6249</v>
      </c>
      <c r="E90" s="36">
        <f t="shared" ref="E90:E101" si="4">D90-C90</f>
        <v>-869.80000000000018</v>
      </c>
      <c r="F90" s="37">
        <f t="shared" ref="F90:F101" si="5">D90/C90</f>
        <v>0.87781648592459405</v>
      </c>
    </row>
    <row r="91" spans="1:9" x14ac:dyDescent="0.25">
      <c r="A91" s="28" t="s">
        <v>86</v>
      </c>
      <c r="B91" s="24">
        <v>800</v>
      </c>
      <c r="C91" s="23">
        <f>SUM(C97:C100,C94)</f>
        <v>7098.8</v>
      </c>
      <c r="D91" s="23">
        <f>SUM(D97:D100,D94)</f>
        <v>6381.0000000000009</v>
      </c>
      <c r="E91" s="36">
        <f t="shared" si="4"/>
        <v>-717.79999999999927</v>
      </c>
      <c r="F91" s="37">
        <f t="shared" si="5"/>
        <v>0.8988843184763623</v>
      </c>
    </row>
    <row r="92" spans="1:9" x14ac:dyDescent="0.25">
      <c r="A92" s="28" t="s">
        <v>87</v>
      </c>
      <c r="B92" s="32">
        <v>900</v>
      </c>
      <c r="C92" s="59">
        <f>C90-C91</f>
        <v>20</v>
      </c>
      <c r="D92" s="99">
        <f>D90-D91</f>
        <v>-132.00000000000091</v>
      </c>
      <c r="E92" s="36">
        <f t="shared" si="4"/>
        <v>-152.00000000000091</v>
      </c>
      <c r="F92" s="37">
        <f t="shared" si="5"/>
        <v>-6.6000000000000458</v>
      </c>
    </row>
    <row r="93" spans="1:9" x14ac:dyDescent="0.25">
      <c r="A93" s="28" t="s">
        <v>88</v>
      </c>
      <c r="B93" s="32"/>
      <c r="C93" s="28"/>
      <c r="D93" s="28"/>
      <c r="E93" s="36"/>
      <c r="F93" s="37"/>
    </row>
    <row r="94" spans="1:9" ht="31.5" x14ac:dyDescent="0.25">
      <c r="A94" s="23" t="s">
        <v>176</v>
      </c>
      <c r="B94" s="24">
        <v>1000</v>
      </c>
      <c r="C94" s="23">
        <f>C36+C32+C44+C43+C56+C96</f>
        <v>945.2</v>
      </c>
      <c r="D94" s="23">
        <f>D36+D32+D44+D43+D56+D96</f>
        <v>683.2</v>
      </c>
      <c r="E94" s="36">
        <f t="shared" si="4"/>
        <v>-262</v>
      </c>
      <c r="F94" s="37">
        <f t="shared" si="5"/>
        <v>0.72280998730427426</v>
      </c>
      <c r="G94" s="21"/>
    </row>
    <row r="95" spans="1:9" ht="18" customHeight="1" x14ac:dyDescent="0.25">
      <c r="A95" s="23" t="s">
        <v>89</v>
      </c>
      <c r="B95" s="24">
        <v>1001</v>
      </c>
      <c r="C95" s="23"/>
      <c r="D95" s="23"/>
      <c r="E95" s="36"/>
      <c r="F95" s="37"/>
      <c r="G95" s="21"/>
    </row>
    <row r="96" spans="1:9" ht="31.5" x14ac:dyDescent="0.25">
      <c r="A96" s="23" t="s">
        <v>177</v>
      </c>
      <c r="B96" s="24">
        <v>1002</v>
      </c>
      <c r="C96" s="23">
        <f>C33+C39+C40+C41+C42+C51</f>
        <v>710.7</v>
      </c>
      <c r="D96" s="23">
        <f>D33+D39+D40+D41+D42+D51</f>
        <v>332.1</v>
      </c>
      <c r="E96" s="36">
        <f t="shared" si="4"/>
        <v>-378.6</v>
      </c>
      <c r="F96" s="37">
        <f t="shared" si="5"/>
        <v>0.46728577458843396</v>
      </c>
      <c r="G96" s="38"/>
    </row>
    <row r="97" spans="1:9" x14ac:dyDescent="0.25">
      <c r="A97" s="23" t="s">
        <v>34</v>
      </c>
      <c r="B97" s="24">
        <v>1100</v>
      </c>
      <c r="C97" s="23">
        <f>C34+C63+C81</f>
        <v>5003.5</v>
      </c>
      <c r="D97" s="23">
        <f>D34+D63+D81</f>
        <v>4659.7000000000007</v>
      </c>
      <c r="E97" s="36">
        <f t="shared" si="4"/>
        <v>-343.79999999999927</v>
      </c>
      <c r="F97" s="37">
        <f t="shared" si="5"/>
        <v>0.93128809833116832</v>
      </c>
      <c r="G97" s="38"/>
    </row>
    <row r="98" spans="1:9" x14ac:dyDescent="0.25">
      <c r="A98" s="23" t="s">
        <v>35</v>
      </c>
      <c r="B98" s="24">
        <v>1200</v>
      </c>
      <c r="C98" s="23">
        <f>C35+C64+C82</f>
        <v>1078.6000000000001</v>
      </c>
      <c r="D98" s="23">
        <f>D35+D64+D82</f>
        <v>960.5</v>
      </c>
      <c r="E98" s="36">
        <f t="shared" si="4"/>
        <v>-118.10000000000014</v>
      </c>
      <c r="F98" s="37">
        <f t="shared" si="5"/>
        <v>0.89050621175597988</v>
      </c>
    </row>
    <row r="99" spans="1:9" x14ac:dyDescent="0.25">
      <c r="A99" s="23" t="s">
        <v>90</v>
      </c>
      <c r="B99" s="24">
        <v>1300</v>
      </c>
      <c r="C99" s="23"/>
      <c r="D99" s="23"/>
      <c r="E99" s="36"/>
      <c r="F99" s="37"/>
    </row>
    <row r="100" spans="1:9" x14ac:dyDescent="0.25">
      <c r="A100" s="23" t="s">
        <v>91</v>
      </c>
      <c r="B100" s="24">
        <v>1400</v>
      </c>
      <c r="C100" s="23">
        <f>SUM(C37:C38,C45:C50,C52:C54,C57:C62,C65:C75,C78,C89)</f>
        <v>71.5</v>
      </c>
      <c r="D100" s="23">
        <f>SUM(D37:D38,D45:D50,D52:D54,D57:D62,D65:D75,D78,D89)</f>
        <v>77.599999999999994</v>
      </c>
      <c r="E100" s="36">
        <f t="shared" si="4"/>
        <v>6.0999999999999943</v>
      </c>
      <c r="F100" s="37">
        <f t="shared" si="5"/>
        <v>1.0853146853146853</v>
      </c>
    </row>
    <row r="101" spans="1:9" x14ac:dyDescent="0.25">
      <c r="A101" s="28" t="s">
        <v>92</v>
      </c>
      <c r="B101" s="32">
        <v>1500</v>
      </c>
      <c r="C101" s="23">
        <f>SUM(C97:C100,C94)</f>
        <v>7098.8</v>
      </c>
      <c r="D101" s="23">
        <f>SUM(D97:D100,D94)</f>
        <v>6381.0000000000009</v>
      </c>
      <c r="E101" s="36">
        <f t="shared" si="4"/>
        <v>-717.79999999999927</v>
      </c>
      <c r="F101" s="37">
        <f t="shared" si="5"/>
        <v>0.8988843184763623</v>
      </c>
    </row>
    <row r="102" spans="1:9" x14ac:dyDescent="0.25">
      <c r="A102" s="39"/>
      <c r="B102" s="38"/>
      <c r="C102" s="38"/>
      <c r="D102" s="38"/>
      <c r="E102" s="38"/>
      <c r="F102" s="21"/>
      <c r="H102" s="21"/>
      <c r="I102" s="21"/>
    </row>
    <row r="103" spans="1:9" x14ac:dyDescent="0.25">
      <c r="A103" s="55"/>
      <c r="B103" s="21"/>
      <c r="C103" s="21"/>
      <c r="D103" s="21"/>
      <c r="E103" s="21"/>
      <c r="F103" s="21"/>
      <c r="H103" s="21"/>
      <c r="I103" s="21"/>
    </row>
    <row r="104" spans="1:9" ht="16.149999999999999" customHeight="1" thickBot="1" x14ac:dyDescent="0.3">
      <c r="A104" s="40" t="s">
        <v>189</v>
      </c>
      <c r="B104" s="41"/>
      <c r="C104" s="41"/>
      <c r="D104" s="41"/>
      <c r="E104" s="114" t="s">
        <v>171</v>
      </c>
      <c r="F104" s="114"/>
      <c r="H104" s="38"/>
      <c r="I104" s="38"/>
    </row>
    <row r="105" spans="1:9" ht="15.6" customHeight="1" x14ac:dyDescent="0.25">
      <c r="A105" s="42" t="s">
        <v>93</v>
      </c>
      <c r="B105" s="63" t="s">
        <v>94</v>
      </c>
      <c r="C105" s="115"/>
      <c r="D105" s="115"/>
      <c r="E105" s="113" t="s">
        <v>95</v>
      </c>
      <c r="F105" s="113"/>
      <c r="H105" s="38"/>
      <c r="I105" s="38"/>
    </row>
  </sheetData>
  <mergeCells count="22">
    <mergeCell ref="A19:F19"/>
    <mergeCell ref="E105:F105"/>
    <mergeCell ref="E104:F104"/>
    <mergeCell ref="C105:D105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fitToWidth="0" orientation="portrait" r:id="rId1"/>
  <rowBreaks count="2" manualBreakCount="2">
    <brk id="34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9" workbookViewId="0">
      <selection activeCell="D20" sqref="D20"/>
    </sheetView>
  </sheetViews>
  <sheetFormatPr defaultColWidth="8.85546875" defaultRowHeight="15.75" x14ac:dyDescent="0.25"/>
  <cols>
    <col min="1" max="1" width="42.28515625" style="86" customWidth="1"/>
    <col min="2" max="2" width="8.85546875" style="86"/>
    <col min="3" max="3" width="12" style="86" customWidth="1"/>
    <col min="4" max="4" width="10.28515625" style="86" customWidth="1"/>
    <col min="5" max="5" width="11.85546875" style="86" customWidth="1"/>
    <col min="6" max="6" width="11.42578125" style="86" customWidth="1"/>
    <col min="7" max="16384" width="8.85546875" style="86"/>
  </cols>
  <sheetData>
    <row r="1" spans="1:7" x14ac:dyDescent="0.25">
      <c r="D1" s="87"/>
      <c r="F1" s="87" t="s">
        <v>97</v>
      </c>
    </row>
    <row r="2" spans="1:7" x14ac:dyDescent="0.25">
      <c r="A2" s="121" t="s">
        <v>98</v>
      </c>
      <c r="B2" s="121"/>
      <c r="C2" s="121"/>
      <c r="D2" s="121"/>
      <c r="E2" s="121"/>
      <c r="F2" s="121"/>
    </row>
    <row r="3" spans="1:7" ht="8.4499999999999993" customHeight="1" x14ac:dyDescent="0.25"/>
    <row r="4" spans="1:7" ht="15" customHeight="1" x14ac:dyDescent="0.25">
      <c r="A4" s="123" t="s">
        <v>16</v>
      </c>
      <c r="B4" s="123" t="s">
        <v>96</v>
      </c>
      <c r="C4" s="123" t="s">
        <v>19</v>
      </c>
      <c r="D4" s="123"/>
      <c r="E4" s="123"/>
      <c r="F4" s="123"/>
      <c r="G4" s="88"/>
    </row>
    <row r="5" spans="1:7" ht="37.15" customHeight="1" x14ac:dyDescent="0.25">
      <c r="A5" s="123"/>
      <c r="B5" s="123"/>
      <c r="C5" s="89" t="s">
        <v>20</v>
      </c>
      <c r="D5" s="89" t="s">
        <v>21</v>
      </c>
      <c r="E5" s="89" t="s">
        <v>22</v>
      </c>
      <c r="F5" s="89" t="s">
        <v>23</v>
      </c>
      <c r="G5" s="90"/>
    </row>
    <row r="6" spans="1:7" x14ac:dyDescent="0.25">
      <c r="A6" s="89">
        <v>1</v>
      </c>
      <c r="B6" s="89">
        <v>2</v>
      </c>
      <c r="C6" s="89">
        <v>3</v>
      </c>
      <c r="D6" s="89">
        <v>4</v>
      </c>
      <c r="E6" s="89">
        <v>5</v>
      </c>
      <c r="F6" s="89">
        <v>6</v>
      </c>
      <c r="G6" s="90"/>
    </row>
    <row r="7" spans="1:7" ht="17.45" customHeight="1" x14ac:dyDescent="0.25">
      <c r="A7" s="91" t="s">
        <v>99</v>
      </c>
      <c r="B7" s="91"/>
      <c r="C7" s="92"/>
      <c r="D7" s="92"/>
      <c r="E7" s="92"/>
      <c r="F7" s="92"/>
      <c r="G7" s="88"/>
    </row>
    <row r="8" spans="1:7" ht="47.45" customHeight="1" x14ac:dyDescent="0.25">
      <c r="A8" s="92" t="s">
        <v>100</v>
      </c>
      <c r="B8" s="92">
        <v>2000</v>
      </c>
      <c r="C8" s="97">
        <v>0</v>
      </c>
      <c r="D8" s="92">
        <v>183.8</v>
      </c>
      <c r="E8" s="93">
        <f>D8-C8</f>
        <v>183.8</v>
      </c>
      <c r="F8" s="93">
        <v>0</v>
      </c>
      <c r="G8" s="88"/>
    </row>
    <row r="9" spans="1:7" ht="34.15" customHeight="1" x14ac:dyDescent="0.25">
      <c r="A9" s="92" t="s">
        <v>101</v>
      </c>
      <c r="B9" s="92">
        <v>2001</v>
      </c>
      <c r="C9" s="92"/>
      <c r="D9" s="92">
        <v>132</v>
      </c>
      <c r="E9" s="93"/>
      <c r="F9" s="93"/>
      <c r="G9" s="88"/>
    </row>
    <row r="10" spans="1:7" ht="18.600000000000001" customHeight="1" x14ac:dyDescent="0.25">
      <c r="A10" s="92" t="s">
        <v>102</v>
      </c>
      <c r="B10" s="92">
        <v>2002</v>
      </c>
      <c r="C10" s="92"/>
      <c r="D10" s="92"/>
      <c r="E10" s="93"/>
      <c r="F10" s="93"/>
      <c r="G10" s="88"/>
    </row>
    <row r="11" spans="1:7" ht="32.450000000000003" customHeight="1" x14ac:dyDescent="0.25">
      <c r="A11" s="92" t="s">
        <v>103</v>
      </c>
      <c r="B11" s="92">
        <v>2003</v>
      </c>
      <c r="C11" s="92"/>
      <c r="D11" s="92"/>
      <c r="E11" s="93"/>
      <c r="F11" s="93"/>
      <c r="G11" s="88"/>
    </row>
    <row r="12" spans="1:7" ht="20.45" customHeight="1" x14ac:dyDescent="0.25">
      <c r="A12" s="92" t="s">
        <v>104</v>
      </c>
      <c r="B12" s="92">
        <v>2004</v>
      </c>
      <c r="C12" s="92"/>
      <c r="D12" s="92"/>
      <c r="E12" s="93"/>
      <c r="F12" s="93"/>
      <c r="G12" s="88"/>
    </row>
    <row r="13" spans="1:7" ht="18" customHeight="1" x14ac:dyDescent="0.25">
      <c r="A13" s="92" t="s">
        <v>195</v>
      </c>
      <c r="B13" s="92">
        <v>2005</v>
      </c>
      <c r="C13" s="92"/>
      <c r="D13" s="92">
        <v>132</v>
      </c>
      <c r="E13" s="93"/>
      <c r="F13" s="93"/>
      <c r="G13" s="88"/>
    </row>
    <row r="14" spans="1:7" ht="34.15" customHeight="1" x14ac:dyDescent="0.25">
      <c r="A14" s="92" t="s">
        <v>105</v>
      </c>
      <c r="B14" s="92">
        <v>2006</v>
      </c>
      <c r="C14" s="92">
        <f>'Таблиця 1'!C92</f>
        <v>20</v>
      </c>
      <c r="D14" s="92">
        <f>D8-D9</f>
        <v>51.800000000000011</v>
      </c>
      <c r="E14" s="93"/>
      <c r="F14" s="93"/>
      <c r="G14" s="88"/>
    </row>
    <row r="15" spans="1:7" ht="47.45" customHeight="1" x14ac:dyDescent="0.25">
      <c r="A15" s="91" t="s">
        <v>106</v>
      </c>
      <c r="B15" s="91">
        <v>2100</v>
      </c>
      <c r="C15" s="91">
        <f>SUM(C16:C20)</f>
        <v>900.63</v>
      </c>
      <c r="D15" s="91">
        <f>SUM(D16:D20)</f>
        <v>803.9</v>
      </c>
      <c r="E15" s="94">
        <f t="shared" ref="E15:E25" si="0">D15-C15</f>
        <v>-96.730000000000018</v>
      </c>
      <c r="F15" s="95">
        <f t="shared" ref="F15:F25" si="1">D15/C15*100</f>
        <v>89.25974040393946</v>
      </c>
      <c r="G15" s="88"/>
    </row>
    <row r="16" spans="1:7" ht="18.600000000000001" customHeight="1" x14ac:dyDescent="0.25">
      <c r="A16" s="92" t="s">
        <v>107</v>
      </c>
      <c r="B16" s="92">
        <v>2101</v>
      </c>
      <c r="C16" s="92">
        <f>'Таблиця 1'!C97*18%</f>
        <v>900.63</v>
      </c>
      <c r="D16" s="92">
        <v>803.9</v>
      </c>
      <c r="E16" s="93">
        <f t="shared" si="0"/>
        <v>-96.730000000000018</v>
      </c>
      <c r="F16" s="96">
        <f t="shared" si="1"/>
        <v>89.25974040393946</v>
      </c>
      <c r="G16" s="88"/>
    </row>
    <row r="17" spans="1:7" ht="17.45" customHeight="1" x14ac:dyDescent="0.25">
      <c r="A17" s="92" t="s">
        <v>108</v>
      </c>
      <c r="B17" s="92">
        <v>2102</v>
      </c>
      <c r="C17" s="92"/>
      <c r="D17" s="92"/>
      <c r="E17" s="93"/>
      <c r="F17" s="93"/>
      <c r="G17" s="88"/>
    </row>
    <row r="18" spans="1:7" ht="15" customHeight="1" x14ac:dyDescent="0.25">
      <c r="A18" s="92" t="s">
        <v>109</v>
      </c>
      <c r="B18" s="92">
        <v>2103</v>
      </c>
      <c r="C18" s="92"/>
      <c r="D18" s="92"/>
      <c r="E18" s="93"/>
      <c r="F18" s="93"/>
      <c r="G18" s="88"/>
    </row>
    <row r="19" spans="1:7" ht="15" customHeight="1" x14ac:dyDescent="0.25">
      <c r="A19" s="92" t="s">
        <v>110</v>
      </c>
      <c r="B19" s="92">
        <v>2104</v>
      </c>
      <c r="C19" s="92"/>
      <c r="D19" s="92"/>
      <c r="E19" s="93"/>
      <c r="F19" s="93"/>
      <c r="G19" s="88"/>
    </row>
    <row r="20" spans="1:7" ht="20.45" customHeight="1" x14ac:dyDescent="0.25">
      <c r="A20" s="92" t="s">
        <v>111</v>
      </c>
      <c r="B20" s="92">
        <v>2105</v>
      </c>
      <c r="C20" s="92"/>
      <c r="D20" s="92"/>
      <c r="E20" s="93"/>
      <c r="F20" s="93"/>
      <c r="G20" s="88"/>
    </row>
    <row r="21" spans="1:7" ht="35.450000000000003" customHeight="1" x14ac:dyDescent="0.25">
      <c r="A21" s="91" t="s">
        <v>112</v>
      </c>
      <c r="B21" s="91">
        <v>2200</v>
      </c>
      <c r="C21" s="91">
        <f>SUM(C22:C25)</f>
        <v>1153.6525000000001</v>
      </c>
      <c r="D21" s="91">
        <f>SUM(D22:D25)</f>
        <v>1028.2</v>
      </c>
      <c r="E21" s="94">
        <f t="shared" si="0"/>
        <v>-125.4525000000001</v>
      </c>
      <c r="F21" s="95">
        <f t="shared" si="1"/>
        <v>89.12562491738197</v>
      </c>
      <c r="G21" s="88"/>
    </row>
    <row r="22" spans="1:7" ht="20.45" customHeight="1" x14ac:dyDescent="0.25">
      <c r="A22" s="92" t="s">
        <v>113</v>
      </c>
      <c r="B22" s="92">
        <v>2201</v>
      </c>
      <c r="C22" s="92"/>
      <c r="D22" s="92"/>
      <c r="E22" s="93"/>
      <c r="F22" s="96"/>
      <c r="G22" s="88"/>
    </row>
    <row r="23" spans="1:7" ht="34.9" customHeight="1" x14ac:dyDescent="0.25">
      <c r="A23" s="92" t="s">
        <v>114</v>
      </c>
      <c r="B23" s="92">
        <v>2202</v>
      </c>
      <c r="C23" s="92">
        <f>'Таблиця 1'!C98</f>
        <v>1078.6000000000001</v>
      </c>
      <c r="D23" s="92">
        <f>'Таблиця 1'!D98</f>
        <v>960.5</v>
      </c>
      <c r="E23" s="93">
        <f t="shared" si="0"/>
        <v>-118.10000000000014</v>
      </c>
      <c r="F23" s="96">
        <f t="shared" si="1"/>
        <v>89.050621175597982</v>
      </c>
      <c r="G23" s="88"/>
    </row>
    <row r="24" spans="1:7" ht="33.6" customHeight="1" x14ac:dyDescent="0.25">
      <c r="A24" s="92" t="s">
        <v>115</v>
      </c>
      <c r="B24" s="92">
        <v>2203</v>
      </c>
      <c r="C24" s="92"/>
      <c r="D24" s="92"/>
      <c r="E24" s="93"/>
      <c r="F24" s="93"/>
      <c r="G24" s="88"/>
    </row>
    <row r="25" spans="1:7" ht="24" customHeight="1" x14ac:dyDescent="0.25">
      <c r="A25" s="92" t="s">
        <v>116</v>
      </c>
      <c r="B25" s="92">
        <v>2204</v>
      </c>
      <c r="C25" s="97">
        <f>'Таблиця 1'!C97*1.5%</f>
        <v>75.052499999999995</v>
      </c>
      <c r="D25" s="92">
        <v>67.7</v>
      </c>
      <c r="E25" s="93">
        <f t="shared" si="0"/>
        <v>-7.352499999999992</v>
      </c>
      <c r="F25" s="96">
        <f t="shared" si="1"/>
        <v>90.203524199726871</v>
      </c>
      <c r="G25" s="88"/>
    </row>
    <row r="26" spans="1:7" ht="31.9" customHeight="1" x14ac:dyDescent="0.25">
      <c r="A26" s="91" t="s">
        <v>117</v>
      </c>
      <c r="B26" s="91">
        <v>2300</v>
      </c>
      <c r="C26" s="92"/>
      <c r="D26" s="92"/>
      <c r="E26" s="93"/>
      <c r="F26" s="93"/>
      <c r="G26" s="88"/>
    </row>
    <row r="27" spans="1:7" ht="65.45" customHeight="1" x14ac:dyDescent="0.25">
      <c r="A27" s="92" t="s">
        <v>118</v>
      </c>
      <c r="B27" s="92">
        <v>2301</v>
      </c>
      <c r="C27" s="92"/>
      <c r="D27" s="92"/>
      <c r="E27" s="93"/>
      <c r="F27" s="93"/>
      <c r="G27" s="88"/>
    </row>
    <row r="28" spans="1:7" ht="35.450000000000003" customHeight="1" x14ac:dyDescent="0.25">
      <c r="A28" s="92" t="s">
        <v>119</v>
      </c>
      <c r="B28" s="92">
        <v>2302</v>
      </c>
      <c r="C28" s="92"/>
      <c r="D28" s="92"/>
      <c r="E28" s="93"/>
      <c r="F28" s="93"/>
      <c r="G28" s="88"/>
    </row>
    <row r="29" spans="1:7" ht="12.6" customHeight="1" x14ac:dyDescent="0.25">
      <c r="A29" s="90"/>
      <c r="B29" s="90"/>
      <c r="C29" s="90"/>
      <c r="D29" s="90"/>
      <c r="E29" s="98"/>
      <c r="F29" s="98"/>
      <c r="G29" s="88"/>
    </row>
    <row r="30" spans="1:7" ht="16.5" thickBot="1" x14ac:dyDescent="0.3">
      <c r="A30" s="40" t="s">
        <v>189</v>
      </c>
      <c r="B30" s="76"/>
      <c r="C30" s="76"/>
      <c r="D30" s="76"/>
      <c r="E30" s="124" t="s">
        <v>171</v>
      </c>
      <c r="F30" s="124"/>
    </row>
    <row r="31" spans="1:7" ht="14.45" customHeight="1" x14ac:dyDescent="0.25">
      <c r="A31" s="77" t="s">
        <v>93</v>
      </c>
      <c r="B31" s="78" t="s">
        <v>94</v>
      </c>
      <c r="C31" s="78"/>
      <c r="D31" s="78"/>
      <c r="E31" s="122" t="s">
        <v>95</v>
      </c>
      <c r="F31" s="122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zoomScaleSheetLayoutView="100" workbookViewId="0">
      <selection activeCell="D45" sqref="D45"/>
    </sheetView>
  </sheetViews>
  <sheetFormatPr defaultColWidth="8.85546875" defaultRowHeight="15" x14ac:dyDescent="0.25"/>
  <cols>
    <col min="1" max="1" width="38.7109375" style="65" customWidth="1"/>
    <col min="2" max="2" width="8.85546875" style="65"/>
    <col min="3" max="3" width="11.7109375" style="65" customWidth="1"/>
    <col min="4" max="4" width="10.85546875" style="65" customWidth="1"/>
    <col min="5" max="5" width="13.7109375" style="65" customWidth="1"/>
    <col min="6" max="6" width="12" style="65" customWidth="1"/>
    <col min="7" max="16384" width="8.85546875" style="65"/>
  </cols>
  <sheetData>
    <row r="1" spans="1:6" x14ac:dyDescent="0.25">
      <c r="A1" s="64"/>
      <c r="F1" s="64" t="s">
        <v>120</v>
      </c>
    </row>
    <row r="2" spans="1:6" x14ac:dyDescent="0.25">
      <c r="A2" s="129" t="s">
        <v>121</v>
      </c>
      <c r="B2" s="129"/>
      <c r="C2" s="129"/>
      <c r="D2" s="129"/>
      <c r="E2" s="129"/>
      <c r="F2" s="129"/>
    </row>
    <row r="3" spans="1:6" ht="15.75" thickBot="1" x14ac:dyDescent="0.3"/>
    <row r="4" spans="1:6" ht="15.75" thickBot="1" x14ac:dyDescent="0.3">
      <c r="A4" s="130" t="s">
        <v>16</v>
      </c>
      <c r="B4" s="66" t="s">
        <v>17</v>
      </c>
      <c r="C4" s="133" t="s">
        <v>19</v>
      </c>
      <c r="D4" s="134"/>
      <c r="E4" s="134"/>
      <c r="F4" s="135"/>
    </row>
    <row r="5" spans="1:6" x14ac:dyDescent="0.25">
      <c r="A5" s="131"/>
      <c r="B5" s="67" t="s">
        <v>18</v>
      </c>
      <c r="C5" s="130" t="s">
        <v>20</v>
      </c>
      <c r="D5" s="130" t="s">
        <v>21</v>
      </c>
      <c r="E5" s="130" t="s">
        <v>22</v>
      </c>
      <c r="F5" s="130" t="s">
        <v>23</v>
      </c>
    </row>
    <row r="6" spans="1:6" ht="15.75" thickBot="1" x14ac:dyDescent="0.3">
      <c r="A6" s="132"/>
      <c r="B6" s="68"/>
      <c r="C6" s="132"/>
      <c r="D6" s="132"/>
      <c r="E6" s="132"/>
      <c r="F6" s="132"/>
    </row>
    <row r="7" spans="1:6" ht="15.75" thickBot="1" x14ac:dyDescent="0.3">
      <c r="A7" s="69">
        <v>1</v>
      </c>
      <c r="B7" s="70">
        <v>2</v>
      </c>
      <c r="C7" s="70">
        <v>3</v>
      </c>
      <c r="D7" s="70">
        <v>4</v>
      </c>
      <c r="E7" s="70">
        <v>5</v>
      </c>
      <c r="F7" s="70">
        <v>6</v>
      </c>
    </row>
    <row r="8" spans="1:6" ht="15.75" thickBot="1" x14ac:dyDescent="0.3">
      <c r="A8" s="126" t="s">
        <v>122</v>
      </c>
      <c r="B8" s="127"/>
      <c r="C8" s="127"/>
      <c r="D8" s="127"/>
      <c r="E8" s="127"/>
      <c r="F8" s="128"/>
    </row>
    <row r="9" spans="1:6" ht="34.15" customHeight="1" thickBot="1" x14ac:dyDescent="0.3">
      <c r="A9" s="71" t="s">
        <v>123</v>
      </c>
      <c r="B9" s="70">
        <v>3000</v>
      </c>
      <c r="C9" s="72">
        <f>SUM(C10:C14)</f>
        <v>7118.8</v>
      </c>
      <c r="D9" s="72">
        <f t="shared" ref="D9" si="0">SUM(D10:D14)</f>
        <v>6249</v>
      </c>
      <c r="E9" s="72">
        <f t="shared" ref="E9" si="1">D9-C9</f>
        <v>-869.80000000000018</v>
      </c>
      <c r="F9" s="81">
        <f>D9/C9</f>
        <v>0.87781648592459405</v>
      </c>
    </row>
    <row r="10" spans="1:6" ht="42" customHeight="1" thickBot="1" x14ac:dyDescent="0.3">
      <c r="A10" s="73" t="s">
        <v>124</v>
      </c>
      <c r="B10" s="72">
        <v>3001</v>
      </c>
      <c r="C10" s="72">
        <v>37.5</v>
      </c>
      <c r="D10" s="72">
        <v>175</v>
      </c>
      <c r="E10" s="72">
        <f t="shared" ref="E10" si="2">D10-C10</f>
        <v>137.5</v>
      </c>
      <c r="F10" s="81">
        <f>D10/C10</f>
        <v>4.666666666666667</v>
      </c>
    </row>
    <row r="11" spans="1:6" ht="23.45" customHeight="1" thickBot="1" x14ac:dyDescent="0.3">
      <c r="A11" s="74" t="s">
        <v>26</v>
      </c>
      <c r="B11" s="72">
        <v>3002</v>
      </c>
      <c r="C11" s="72">
        <f>'Таблиця 1'!C26</f>
        <v>1180.3</v>
      </c>
      <c r="D11" s="72">
        <f>'Таблиця 1'!D26</f>
        <v>797</v>
      </c>
      <c r="E11" s="72">
        <f>D11-C11</f>
        <v>-383.29999999999995</v>
      </c>
      <c r="F11" s="81">
        <f t="shared" ref="F11" si="3">D11/C11</f>
        <v>0.67525205456239945</v>
      </c>
    </row>
    <row r="12" spans="1:6" ht="26.45" customHeight="1" thickBot="1" x14ac:dyDescent="0.3">
      <c r="A12" s="74" t="s">
        <v>27</v>
      </c>
      <c r="B12" s="72">
        <v>3003</v>
      </c>
      <c r="C12" s="72"/>
      <c r="D12" s="72"/>
      <c r="E12" s="72"/>
      <c r="F12" s="81"/>
    </row>
    <row r="13" spans="1:6" ht="15.75" thickBot="1" x14ac:dyDescent="0.3">
      <c r="A13" s="74" t="s">
        <v>28</v>
      </c>
      <c r="B13" s="72">
        <v>3004</v>
      </c>
      <c r="C13" s="72">
        <f>'Таблиця 1'!C28</f>
        <v>5898</v>
      </c>
      <c r="D13" s="72">
        <f>'Таблиця 1'!D28</f>
        <v>5192.6000000000004</v>
      </c>
      <c r="E13" s="72">
        <f t="shared" ref="E13:E14" si="4">D13-C13</f>
        <v>-705.39999999999964</v>
      </c>
      <c r="F13" s="81">
        <f>D13/C13</f>
        <v>0.88040013563919983</v>
      </c>
    </row>
    <row r="14" spans="1:6" ht="15.75" thickBot="1" x14ac:dyDescent="0.3">
      <c r="A14" s="74" t="s">
        <v>29</v>
      </c>
      <c r="B14" s="72">
        <v>3005</v>
      </c>
      <c r="C14" s="72">
        <f>'Таблиця 1'!C29-C21-C10</f>
        <v>3</v>
      </c>
      <c r="D14" s="72">
        <f>'Таблиця 1'!D29-D21-D10</f>
        <v>84.399999999999977</v>
      </c>
      <c r="E14" s="72">
        <f t="shared" si="4"/>
        <v>81.399999999999977</v>
      </c>
      <c r="F14" s="81">
        <f>D14/C14</f>
        <v>28.133333333333326</v>
      </c>
    </row>
    <row r="15" spans="1:6" ht="24" customHeight="1" thickBot="1" x14ac:dyDescent="0.3">
      <c r="A15" s="73" t="s">
        <v>125</v>
      </c>
      <c r="B15" s="72">
        <v>3100</v>
      </c>
      <c r="C15" s="72"/>
      <c r="D15" s="72"/>
      <c r="E15" s="72"/>
      <c r="F15" s="72"/>
    </row>
    <row r="16" spans="1:6" ht="20.45" customHeight="1" thickBot="1" x14ac:dyDescent="0.3">
      <c r="A16" s="73" t="s">
        <v>126</v>
      </c>
      <c r="B16" s="72">
        <v>3101</v>
      </c>
      <c r="C16" s="72"/>
      <c r="D16" s="72"/>
      <c r="E16" s="72"/>
      <c r="F16" s="72"/>
    </row>
    <row r="17" spans="1:6" ht="18.600000000000001" customHeight="1" thickBot="1" x14ac:dyDescent="0.3">
      <c r="A17" s="73" t="s">
        <v>127</v>
      </c>
      <c r="B17" s="72">
        <v>3200</v>
      </c>
      <c r="C17" s="72"/>
      <c r="D17" s="72"/>
      <c r="E17" s="72"/>
      <c r="F17" s="72"/>
    </row>
    <row r="18" spans="1:6" ht="22.9" customHeight="1" thickBot="1" x14ac:dyDescent="0.3">
      <c r="A18" s="73" t="s">
        <v>128</v>
      </c>
      <c r="B18" s="72">
        <v>3300</v>
      </c>
      <c r="C18" s="72"/>
      <c r="D18" s="72"/>
      <c r="E18" s="72"/>
      <c r="F18" s="72"/>
    </row>
    <row r="19" spans="1:6" ht="29.45" customHeight="1" thickBot="1" x14ac:dyDescent="0.3">
      <c r="A19" s="73" t="s">
        <v>129</v>
      </c>
      <c r="B19" s="72">
        <v>3400</v>
      </c>
      <c r="C19" s="72"/>
      <c r="D19" s="72"/>
      <c r="E19" s="72"/>
      <c r="F19" s="72"/>
    </row>
    <row r="20" spans="1:6" ht="24" customHeight="1" thickBot="1" x14ac:dyDescent="0.3">
      <c r="A20" s="73" t="s">
        <v>130</v>
      </c>
      <c r="B20" s="72">
        <v>3500</v>
      </c>
      <c r="C20" s="72"/>
      <c r="D20" s="72"/>
      <c r="E20" s="72"/>
      <c r="F20" s="72"/>
    </row>
    <row r="21" spans="1:6" ht="30.6" customHeight="1" thickBot="1" x14ac:dyDescent="0.3">
      <c r="A21" s="73" t="s">
        <v>131</v>
      </c>
      <c r="B21" s="72">
        <v>3600</v>
      </c>
      <c r="C21" s="72"/>
      <c r="D21" s="72"/>
      <c r="E21" s="72"/>
      <c r="F21" s="72"/>
    </row>
    <row r="22" spans="1:6" ht="30.6" customHeight="1" thickBot="1" x14ac:dyDescent="0.3">
      <c r="A22" s="71" t="s">
        <v>132</v>
      </c>
      <c r="B22" s="72">
        <v>3700</v>
      </c>
      <c r="C22" s="72">
        <f>'Таблиця 1'!C91</f>
        <v>7098.8</v>
      </c>
      <c r="D22" s="72">
        <f>'Таблиця 1'!D101</f>
        <v>6381.0000000000009</v>
      </c>
      <c r="E22" s="72"/>
      <c r="F22" s="72"/>
    </row>
    <row r="23" spans="1:6" ht="36" customHeight="1" thickBot="1" x14ac:dyDescent="0.3">
      <c r="A23" s="73" t="s">
        <v>133</v>
      </c>
      <c r="B23" s="72">
        <v>3701</v>
      </c>
      <c r="C23" s="72"/>
      <c r="D23" s="72">
        <f>D22-'Таблиця 1'!D97-'Таблиця 1'!D98</f>
        <v>760.80000000000018</v>
      </c>
      <c r="E23" s="72"/>
      <c r="F23" s="72"/>
    </row>
    <row r="24" spans="1:6" ht="24" customHeight="1" thickBot="1" x14ac:dyDescent="0.3">
      <c r="A24" s="73" t="s">
        <v>134</v>
      </c>
      <c r="B24" s="72">
        <v>3702</v>
      </c>
      <c r="C24" s="72">
        <f>'Таблиця 1'!C97</f>
        <v>5003.5</v>
      </c>
      <c r="D24" s="72">
        <f>'Таблиця 1'!D97</f>
        <v>4659.7000000000007</v>
      </c>
      <c r="E24" s="72">
        <f>D24-C24</f>
        <v>-343.79999999999927</v>
      </c>
      <c r="F24" s="79">
        <f>D24/C24</f>
        <v>0.93128809833116832</v>
      </c>
    </row>
    <row r="25" spans="1:6" ht="38.450000000000003" customHeight="1" thickBot="1" x14ac:dyDescent="0.3">
      <c r="A25" s="73" t="s">
        <v>135</v>
      </c>
      <c r="B25" s="72">
        <v>3703</v>
      </c>
      <c r="C25" s="72"/>
      <c r="D25" s="72"/>
      <c r="E25" s="72"/>
      <c r="F25" s="79"/>
    </row>
    <row r="26" spans="1:6" ht="48" customHeight="1" thickBot="1" x14ac:dyDescent="0.3">
      <c r="A26" s="73" t="s">
        <v>136</v>
      </c>
      <c r="B26" s="72">
        <v>3800</v>
      </c>
      <c r="C26" s="72"/>
      <c r="D26" s="72">
        <f>'Таблиця 2'!D21+'Таблиця 2'!D15</f>
        <v>1832.1</v>
      </c>
      <c r="E26" s="72"/>
      <c r="F26" s="79"/>
    </row>
    <row r="27" spans="1:6" ht="24" customHeight="1" thickBot="1" x14ac:dyDescent="0.3">
      <c r="A27" s="73" t="s">
        <v>196</v>
      </c>
      <c r="B27" s="72">
        <v>3801</v>
      </c>
      <c r="C27" s="72">
        <f>'Таблиця 2'!C16</f>
        <v>900.63</v>
      </c>
      <c r="D27" s="72">
        <f>'Таблиця 2'!D16</f>
        <v>803.9</v>
      </c>
      <c r="E27" s="72">
        <f t="shared" ref="E27" si="5">D27-C27</f>
        <v>-96.730000000000018</v>
      </c>
      <c r="F27" s="79">
        <f t="shared" ref="F27" si="6">D27/C27</f>
        <v>0.89259740403939458</v>
      </c>
    </row>
    <row r="28" spans="1:6" ht="23.45" customHeight="1" thickBot="1" x14ac:dyDescent="0.3">
      <c r="A28" s="73" t="s">
        <v>137</v>
      </c>
      <c r="B28" s="72">
        <v>3900</v>
      </c>
      <c r="C28" s="72"/>
      <c r="D28" s="72"/>
      <c r="E28" s="72"/>
      <c r="F28" s="72"/>
    </row>
    <row r="29" spans="1:6" ht="21" customHeight="1" thickBot="1" x14ac:dyDescent="0.3">
      <c r="A29" s="73" t="s">
        <v>138</v>
      </c>
      <c r="B29" s="72">
        <v>4000</v>
      </c>
      <c r="C29" s="72"/>
      <c r="D29" s="72"/>
      <c r="E29" s="72"/>
      <c r="F29" s="72"/>
    </row>
    <row r="30" spans="1:6" ht="22.9" customHeight="1" thickBot="1" x14ac:dyDescent="0.3">
      <c r="A30" s="73" t="s">
        <v>38</v>
      </c>
      <c r="B30" s="72">
        <v>5000</v>
      </c>
      <c r="C30" s="72"/>
      <c r="D30" s="72"/>
      <c r="E30" s="72"/>
      <c r="F30" s="72"/>
    </row>
    <row r="31" spans="1:6" ht="33" customHeight="1" thickBot="1" x14ac:dyDescent="0.3">
      <c r="A31" s="71" t="s">
        <v>139</v>
      </c>
      <c r="B31" s="72">
        <v>6000</v>
      </c>
      <c r="C31" s="72"/>
      <c r="D31" s="99">
        <v>-132</v>
      </c>
      <c r="E31" s="72"/>
      <c r="F31" s="72"/>
    </row>
    <row r="32" spans="1:6" ht="15.75" thickBot="1" x14ac:dyDescent="0.3">
      <c r="A32" s="126" t="s">
        <v>140</v>
      </c>
      <c r="B32" s="127"/>
      <c r="C32" s="127"/>
      <c r="D32" s="127"/>
      <c r="E32" s="127"/>
      <c r="F32" s="128"/>
    </row>
    <row r="33" spans="1:6" ht="38.450000000000003" customHeight="1" thickBot="1" x14ac:dyDescent="0.3">
      <c r="A33" s="71" t="s">
        <v>141</v>
      </c>
      <c r="B33" s="72">
        <v>7000</v>
      </c>
      <c r="C33" s="75"/>
      <c r="D33" s="75"/>
      <c r="E33" s="75"/>
      <c r="F33" s="75"/>
    </row>
    <row r="34" spans="1:6" ht="32.450000000000003" customHeight="1" thickBot="1" x14ac:dyDescent="0.3">
      <c r="A34" s="73" t="s">
        <v>142</v>
      </c>
      <c r="B34" s="72">
        <v>7001</v>
      </c>
      <c r="C34" s="75"/>
      <c r="D34" s="75"/>
      <c r="E34" s="75"/>
      <c r="F34" s="75"/>
    </row>
    <row r="35" spans="1:6" ht="25.9" customHeight="1" thickBot="1" x14ac:dyDescent="0.3">
      <c r="A35" s="73" t="s">
        <v>130</v>
      </c>
      <c r="B35" s="72">
        <v>7002</v>
      </c>
      <c r="C35" s="75"/>
      <c r="D35" s="75"/>
      <c r="E35" s="75"/>
      <c r="F35" s="75"/>
    </row>
    <row r="36" spans="1:6" ht="39" customHeight="1" thickBot="1" x14ac:dyDescent="0.3">
      <c r="A36" s="73" t="s">
        <v>143</v>
      </c>
      <c r="B36" s="72">
        <v>8000</v>
      </c>
      <c r="C36" s="75"/>
      <c r="D36" s="75"/>
      <c r="E36" s="75"/>
      <c r="F36" s="75"/>
    </row>
    <row r="37" spans="1:6" ht="40.9" customHeight="1" thickBot="1" x14ac:dyDescent="0.3">
      <c r="A37" s="73" t="s">
        <v>144</v>
      </c>
      <c r="B37" s="72">
        <v>8001</v>
      </c>
      <c r="C37" s="75"/>
      <c r="D37" s="75"/>
      <c r="E37" s="75"/>
      <c r="F37" s="75"/>
    </row>
    <row r="38" spans="1:6" ht="36.6" customHeight="1" thickBot="1" x14ac:dyDescent="0.3">
      <c r="A38" s="73" t="s">
        <v>145</v>
      </c>
      <c r="B38" s="72">
        <v>8002</v>
      </c>
      <c r="C38" s="75"/>
      <c r="D38" s="75"/>
      <c r="E38" s="75"/>
      <c r="F38" s="75"/>
    </row>
    <row r="39" spans="1:6" ht="27" customHeight="1" thickBot="1" x14ac:dyDescent="0.3">
      <c r="A39" s="73" t="s">
        <v>38</v>
      </c>
      <c r="B39" s="72">
        <v>8003</v>
      </c>
      <c r="C39" s="75"/>
      <c r="D39" s="75"/>
      <c r="E39" s="75"/>
      <c r="F39" s="75"/>
    </row>
    <row r="40" spans="1:6" ht="51" customHeight="1" thickBot="1" x14ac:dyDescent="0.3">
      <c r="A40" s="73" t="s">
        <v>146</v>
      </c>
      <c r="B40" s="72">
        <v>9000</v>
      </c>
      <c r="C40" s="75"/>
      <c r="D40" s="75"/>
      <c r="E40" s="75"/>
      <c r="F40" s="75"/>
    </row>
    <row r="41" spans="1:6" ht="15.75" thickBot="1" x14ac:dyDescent="0.3">
      <c r="A41" s="73" t="s">
        <v>147</v>
      </c>
      <c r="B41" s="72">
        <v>9001</v>
      </c>
      <c r="C41" s="75"/>
      <c r="D41" s="75"/>
      <c r="E41" s="75"/>
      <c r="F41" s="75"/>
    </row>
    <row r="42" spans="1:6" ht="33" customHeight="1" thickBot="1" x14ac:dyDescent="0.3">
      <c r="A42" s="71" t="s">
        <v>148</v>
      </c>
      <c r="B42" s="72">
        <v>10000</v>
      </c>
      <c r="C42" s="75"/>
      <c r="D42" s="75"/>
      <c r="E42" s="75"/>
      <c r="F42" s="75"/>
    </row>
    <row r="43" spans="1:6" ht="32.450000000000003" customHeight="1" thickBot="1" x14ac:dyDescent="0.3">
      <c r="A43" s="71" t="s">
        <v>149</v>
      </c>
      <c r="B43" s="72">
        <v>10100</v>
      </c>
      <c r="C43" s="75">
        <f>C9</f>
        <v>7118.8</v>
      </c>
      <c r="D43" s="75">
        <f>D9</f>
        <v>6249</v>
      </c>
      <c r="E43" s="75">
        <f>D43-C43</f>
        <v>-869.80000000000018</v>
      </c>
      <c r="F43" s="80">
        <f>D43/C43</f>
        <v>0.87781648592459405</v>
      </c>
    </row>
    <row r="44" spans="1:6" ht="30" customHeight="1" thickBot="1" x14ac:dyDescent="0.3">
      <c r="A44" s="73" t="s">
        <v>150</v>
      </c>
      <c r="B44" s="72">
        <v>10200</v>
      </c>
      <c r="C44" s="75">
        <v>0</v>
      </c>
      <c r="D44" s="75">
        <v>183.8</v>
      </c>
      <c r="E44" s="75">
        <f t="shared" ref="E44:E45" si="7">D44-C44</f>
        <v>183.8</v>
      </c>
      <c r="F44" s="80" t="e">
        <f t="shared" ref="F44:F45" si="8">D44/C44</f>
        <v>#DIV/0!</v>
      </c>
    </row>
    <row r="45" spans="1:6" ht="22.9" customHeight="1" thickBot="1" x14ac:dyDescent="0.3">
      <c r="A45" s="73" t="s">
        <v>151</v>
      </c>
      <c r="B45" s="72">
        <v>10300</v>
      </c>
      <c r="C45" s="75">
        <f>'Таблиця 1'!C92</f>
        <v>20</v>
      </c>
      <c r="D45" s="75">
        <f>51.8</f>
        <v>51.8</v>
      </c>
      <c r="E45" s="75">
        <f t="shared" si="7"/>
        <v>31.799999999999997</v>
      </c>
      <c r="F45" s="80">
        <f t="shared" si="8"/>
        <v>2.59</v>
      </c>
    </row>
    <row r="48" spans="1:6" ht="15" customHeight="1" thickBot="1" x14ac:dyDescent="0.3">
      <c r="A48" s="40" t="s">
        <v>189</v>
      </c>
      <c r="B48" s="76"/>
      <c r="C48" s="76"/>
      <c r="D48" s="76"/>
      <c r="E48" s="124" t="s">
        <v>171</v>
      </c>
      <c r="F48" s="124"/>
    </row>
    <row r="49" spans="1:6" ht="24" customHeight="1" x14ac:dyDescent="0.25">
      <c r="A49" s="77" t="s">
        <v>93</v>
      </c>
      <c r="B49" s="78" t="s">
        <v>94</v>
      </c>
      <c r="C49" s="78"/>
      <c r="D49" s="125" t="s">
        <v>95</v>
      </c>
      <c r="E49" s="125"/>
      <c r="F49" s="125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C11" sqref="C11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10"/>
      <c r="F1" s="10" t="s">
        <v>152</v>
      </c>
    </row>
    <row r="2" spans="1:7" x14ac:dyDescent="0.25">
      <c r="A2" s="138" t="s">
        <v>153</v>
      </c>
      <c r="B2" s="138"/>
      <c r="C2" s="138"/>
      <c r="D2" s="138"/>
      <c r="E2" s="138"/>
      <c r="F2" s="138"/>
    </row>
    <row r="3" spans="1:7" ht="15.75" thickBot="1" x14ac:dyDescent="0.3">
      <c r="A3" s="11"/>
    </row>
    <row r="4" spans="1:7" ht="15.75" thickBot="1" x14ac:dyDescent="0.3">
      <c r="A4" s="139" t="s">
        <v>16</v>
      </c>
      <c r="B4" s="12" t="s">
        <v>17</v>
      </c>
      <c r="C4" s="142" t="s">
        <v>19</v>
      </c>
      <c r="D4" s="143"/>
      <c r="E4" s="143"/>
      <c r="F4" s="144"/>
    </row>
    <row r="5" spans="1:7" x14ac:dyDescent="0.25">
      <c r="A5" s="140"/>
      <c r="B5" s="13" t="s">
        <v>18</v>
      </c>
      <c r="C5" s="139" t="s">
        <v>20</v>
      </c>
      <c r="D5" s="139" t="s">
        <v>21</v>
      </c>
      <c r="E5" s="139" t="s">
        <v>22</v>
      </c>
      <c r="F5" s="139" t="s">
        <v>23</v>
      </c>
    </row>
    <row r="6" spans="1:7" ht="15.75" thickBot="1" x14ac:dyDescent="0.3">
      <c r="A6" s="141"/>
      <c r="B6" s="4"/>
      <c r="C6" s="141"/>
      <c r="D6" s="141"/>
      <c r="E6" s="141"/>
      <c r="F6" s="141"/>
    </row>
    <row r="7" spans="1:7" ht="15.75" thickBot="1" x14ac:dyDescent="0.3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ht="15.75" thickBot="1" x14ac:dyDescent="0.3">
      <c r="A8" s="8" t="s">
        <v>154</v>
      </c>
      <c r="B8" s="7">
        <v>11000</v>
      </c>
      <c r="C8" s="19">
        <f>SUM(C9:C14)</f>
        <v>0</v>
      </c>
      <c r="D8" s="19">
        <f t="shared" ref="D8:F8" si="0">SUM(D9:D14)</f>
        <v>0</v>
      </c>
      <c r="E8" s="19">
        <f t="shared" si="0"/>
        <v>0</v>
      </c>
      <c r="F8" s="19" t="e">
        <f t="shared" si="0"/>
        <v>#DIV/0!</v>
      </c>
    </row>
    <row r="9" spans="1:7" ht="15.75" thickBot="1" x14ac:dyDescent="0.3">
      <c r="A9" s="14" t="s">
        <v>155</v>
      </c>
      <c r="B9" s="5">
        <v>11001</v>
      </c>
      <c r="C9" s="9"/>
      <c r="D9" s="9"/>
      <c r="E9" s="9"/>
      <c r="F9" s="9"/>
    </row>
    <row r="10" spans="1:7" ht="15.75" thickBot="1" x14ac:dyDescent="0.3">
      <c r="A10" s="14" t="s">
        <v>156</v>
      </c>
      <c r="B10" s="5">
        <v>11002</v>
      </c>
      <c r="C10" s="9">
        <v>0</v>
      </c>
      <c r="D10" s="9">
        <v>0</v>
      </c>
      <c r="E10" s="9">
        <f>D10-C10</f>
        <v>0</v>
      </c>
      <c r="F10" s="20" t="e">
        <f>D10/C10</f>
        <v>#DIV/0!</v>
      </c>
    </row>
    <row r="11" spans="1:7" ht="28.9" customHeight="1" thickBot="1" x14ac:dyDescent="0.3">
      <c r="A11" s="14" t="s">
        <v>157</v>
      </c>
      <c r="B11" s="5">
        <v>11003</v>
      </c>
      <c r="C11" s="9"/>
      <c r="D11" s="9"/>
      <c r="E11" s="9"/>
      <c r="F11" s="9"/>
    </row>
    <row r="12" spans="1:7" ht="15.75" thickBot="1" x14ac:dyDescent="0.3">
      <c r="A12" s="14" t="s">
        <v>158</v>
      </c>
      <c r="B12" s="5">
        <v>11004</v>
      </c>
      <c r="C12" s="9"/>
      <c r="D12" s="9"/>
      <c r="E12" s="9"/>
      <c r="F12" s="9"/>
    </row>
    <row r="13" spans="1:7" ht="39" thickBot="1" x14ac:dyDescent="0.3">
      <c r="A13" s="14" t="s">
        <v>146</v>
      </c>
      <c r="B13" s="5">
        <v>11005</v>
      </c>
      <c r="C13" s="9"/>
      <c r="D13" s="9"/>
      <c r="E13" s="9"/>
      <c r="F13" s="9"/>
    </row>
    <row r="14" spans="1:7" ht="15.75" thickBot="1" x14ac:dyDescent="0.3">
      <c r="A14" s="14" t="s">
        <v>147</v>
      </c>
      <c r="B14" s="5">
        <v>11006</v>
      </c>
      <c r="C14" s="9"/>
      <c r="D14" s="9"/>
      <c r="E14" s="9"/>
      <c r="F14" s="9"/>
    </row>
    <row r="15" spans="1:7" x14ac:dyDescent="0.25">
      <c r="A15" s="1"/>
    </row>
    <row r="16" spans="1:7" ht="19.149999999999999" customHeight="1" thickBot="1" x14ac:dyDescent="0.3">
      <c r="A16" s="40" t="s">
        <v>189</v>
      </c>
      <c r="B16" s="3"/>
      <c r="C16" s="3"/>
      <c r="D16" s="3"/>
      <c r="E16" s="136" t="s">
        <v>171</v>
      </c>
      <c r="F16" s="136"/>
      <c r="G16" s="16"/>
    </row>
    <row r="17" spans="1:7" ht="24" customHeight="1" x14ac:dyDescent="0.25">
      <c r="A17" s="18" t="s">
        <v>93</v>
      </c>
      <c r="B17" s="15" t="s">
        <v>94</v>
      </c>
      <c r="C17" s="2"/>
      <c r="D17" s="2"/>
      <c r="E17" s="137" t="s">
        <v>95</v>
      </c>
      <c r="F17" s="137"/>
      <c r="G17" s="17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10" workbookViewId="0">
      <selection activeCell="C16" sqref="C16"/>
    </sheetView>
  </sheetViews>
  <sheetFormatPr defaultColWidth="8.85546875" defaultRowHeight="15.75" x14ac:dyDescent="0.25"/>
  <cols>
    <col min="1" max="1" width="58.28515625" style="48" customWidth="1"/>
    <col min="2" max="2" width="12.28515625" style="48" customWidth="1"/>
    <col min="3" max="4" width="11.7109375" style="48" customWidth="1"/>
    <col min="5" max="16384" width="8.85546875" style="48"/>
  </cols>
  <sheetData>
    <row r="1" spans="1:4" x14ac:dyDescent="0.25">
      <c r="A1" s="47"/>
      <c r="D1" s="47" t="s">
        <v>159</v>
      </c>
    </row>
    <row r="2" spans="1:4" x14ac:dyDescent="0.25">
      <c r="A2" s="121" t="s">
        <v>160</v>
      </c>
      <c r="B2" s="121"/>
      <c r="C2" s="121"/>
      <c r="D2" s="121"/>
    </row>
    <row r="3" spans="1:4" x14ac:dyDescent="0.25">
      <c r="A3" s="49"/>
    </row>
    <row r="4" spans="1:4" x14ac:dyDescent="0.25">
      <c r="A4" s="146" t="s">
        <v>16</v>
      </c>
      <c r="B4" s="146" t="s">
        <v>19</v>
      </c>
      <c r="C4" s="146"/>
      <c r="D4" s="146"/>
    </row>
    <row r="5" spans="1:4" x14ac:dyDescent="0.25">
      <c r="A5" s="146"/>
      <c r="B5" s="146" t="s">
        <v>20</v>
      </c>
      <c r="C5" s="146" t="s">
        <v>21</v>
      </c>
      <c r="D5" s="146" t="s">
        <v>22</v>
      </c>
    </row>
    <row r="6" spans="1:4" x14ac:dyDescent="0.25">
      <c r="A6" s="146"/>
      <c r="B6" s="146"/>
      <c r="C6" s="146"/>
      <c r="D6" s="146"/>
    </row>
    <row r="7" spans="1:4" x14ac:dyDescent="0.25">
      <c r="A7" s="50">
        <v>1</v>
      </c>
      <c r="B7" s="50">
        <v>2</v>
      </c>
      <c r="C7" s="50">
        <v>3</v>
      </c>
      <c r="D7" s="50">
        <v>4</v>
      </c>
    </row>
    <row r="8" spans="1:4" ht="45.6" customHeight="1" x14ac:dyDescent="0.25">
      <c r="A8" s="51" t="s">
        <v>191</v>
      </c>
      <c r="B8" s="50">
        <f>SUM(B9:B11)</f>
        <v>124</v>
      </c>
      <c r="C8" s="50">
        <f>SUM(C9:C11)</f>
        <v>114</v>
      </c>
      <c r="D8" s="50">
        <f>C8-B8</f>
        <v>-10</v>
      </c>
    </row>
    <row r="9" spans="1:4" x14ac:dyDescent="0.25">
      <c r="A9" s="46" t="s">
        <v>161</v>
      </c>
      <c r="B9" s="58">
        <v>1</v>
      </c>
      <c r="C9" s="58">
        <v>1</v>
      </c>
      <c r="D9" s="58">
        <f t="shared" ref="D9:D27" si="0">C9-B9</f>
        <v>0</v>
      </c>
    </row>
    <row r="10" spans="1:4" x14ac:dyDescent="0.25">
      <c r="A10" s="46" t="s">
        <v>162</v>
      </c>
      <c r="B10" s="58">
        <v>23</v>
      </c>
      <c r="C10" s="58">
        <v>19</v>
      </c>
      <c r="D10" s="58">
        <f t="shared" si="0"/>
        <v>-4</v>
      </c>
    </row>
    <row r="11" spans="1:4" x14ac:dyDescent="0.25">
      <c r="A11" s="46" t="s">
        <v>163</v>
      </c>
      <c r="B11" s="58">
        <v>100</v>
      </c>
      <c r="C11" s="58">
        <v>94</v>
      </c>
      <c r="D11" s="58">
        <f t="shared" si="0"/>
        <v>-6</v>
      </c>
    </row>
    <row r="12" spans="1:4" x14ac:dyDescent="0.25">
      <c r="A12" s="51" t="s">
        <v>164</v>
      </c>
      <c r="B12" s="54">
        <f>SUM(B13:B15)</f>
        <v>5003.5</v>
      </c>
      <c r="C12" s="50">
        <f>SUM(C13:C15)</f>
        <v>4597.6000000000004</v>
      </c>
      <c r="D12" s="50">
        <f t="shared" si="0"/>
        <v>-405.89999999999964</v>
      </c>
    </row>
    <row r="13" spans="1:4" x14ac:dyDescent="0.25">
      <c r="A13" s="46" t="s">
        <v>161</v>
      </c>
      <c r="B13" s="58">
        <v>136.5</v>
      </c>
      <c r="C13" s="52">
        <f>C21-5.2</f>
        <v>139.60000000000002</v>
      </c>
      <c r="D13" s="58">
        <f t="shared" si="0"/>
        <v>3.1000000000000227</v>
      </c>
    </row>
    <row r="14" spans="1:4" x14ac:dyDescent="0.25">
      <c r="A14" s="46" t="s">
        <v>162</v>
      </c>
      <c r="B14" s="52">
        <f>'Таблиця 1'!C63-'Таблиця 5'!B13</f>
        <v>738.8</v>
      </c>
      <c r="C14" s="52">
        <f>C22-3.5</f>
        <v>638.5</v>
      </c>
      <c r="D14" s="58">
        <f t="shared" si="0"/>
        <v>-100.29999999999995</v>
      </c>
    </row>
    <row r="15" spans="1:4" x14ac:dyDescent="0.25">
      <c r="A15" s="46" t="s">
        <v>163</v>
      </c>
      <c r="B15" s="58">
        <f>'Таблиця 1'!C34</f>
        <v>4128.2</v>
      </c>
      <c r="C15" s="52">
        <f>C23-53.4</f>
        <v>3819.5000000000005</v>
      </c>
      <c r="D15" s="58">
        <f t="shared" si="0"/>
        <v>-308.69999999999936</v>
      </c>
    </row>
    <row r="16" spans="1:4" ht="31.5" x14ac:dyDescent="0.25">
      <c r="A16" s="51" t="s">
        <v>165</v>
      </c>
      <c r="B16" s="82"/>
      <c r="C16" s="82"/>
      <c r="D16" s="82"/>
    </row>
    <row r="17" spans="1:5" x14ac:dyDescent="0.25">
      <c r="A17" s="46" t="s">
        <v>161</v>
      </c>
      <c r="B17" s="52">
        <f t="shared" ref="B17:C19" si="1">B13/3/B9</f>
        <v>45.5</v>
      </c>
      <c r="C17" s="52">
        <f t="shared" si="1"/>
        <v>46.533333333333339</v>
      </c>
      <c r="D17" s="52">
        <f t="shared" si="0"/>
        <v>1.0333333333333385</v>
      </c>
    </row>
    <row r="18" spans="1:5" x14ac:dyDescent="0.25">
      <c r="A18" s="46" t="s">
        <v>162</v>
      </c>
      <c r="B18" s="52">
        <f t="shared" si="1"/>
        <v>10.707246376811593</v>
      </c>
      <c r="C18" s="52">
        <f t="shared" si="1"/>
        <v>11.201754385964913</v>
      </c>
      <c r="D18" s="52">
        <f t="shared" si="0"/>
        <v>0.49450800915331961</v>
      </c>
    </row>
    <row r="19" spans="1:5" x14ac:dyDescent="0.25">
      <c r="A19" s="46" t="s">
        <v>163</v>
      </c>
      <c r="B19" s="52">
        <f t="shared" si="1"/>
        <v>13.760666666666665</v>
      </c>
      <c r="C19" s="52">
        <f t="shared" si="1"/>
        <v>13.544326241134753</v>
      </c>
      <c r="D19" s="52">
        <f t="shared" si="0"/>
        <v>-0.21634042553191257</v>
      </c>
    </row>
    <row r="20" spans="1:5" x14ac:dyDescent="0.25">
      <c r="A20" s="51" t="s">
        <v>166</v>
      </c>
      <c r="B20" s="82">
        <f>SUM(B21:B23)</f>
        <v>6188.0196500000002</v>
      </c>
      <c r="C20" s="82">
        <f>SUM(C21:C23)</f>
        <v>4659.7000000000007</v>
      </c>
      <c r="D20" s="82">
        <f t="shared" si="0"/>
        <v>-1528.3196499999995</v>
      </c>
    </row>
    <row r="21" spans="1:5" x14ac:dyDescent="0.25">
      <c r="A21" s="46" t="s">
        <v>161</v>
      </c>
      <c r="B21" s="52">
        <f>B13*8.41%+B13</f>
        <v>147.97964999999999</v>
      </c>
      <c r="C21" s="52">
        <v>144.80000000000001</v>
      </c>
      <c r="D21" s="52">
        <f t="shared" si="0"/>
        <v>-3.179649999999981</v>
      </c>
    </row>
    <row r="22" spans="1:5" x14ac:dyDescent="0.25">
      <c r="A22" s="46" t="s">
        <v>162</v>
      </c>
      <c r="B22" s="52">
        <f>162.54+B14</f>
        <v>901.33999999999992</v>
      </c>
      <c r="C22" s="52">
        <f>'Таблиця 1'!D63-C21</f>
        <v>642</v>
      </c>
      <c r="D22" s="52">
        <f t="shared" si="0"/>
        <v>-259.33999999999992</v>
      </c>
    </row>
    <row r="23" spans="1:5" x14ac:dyDescent="0.25">
      <c r="A23" s="46" t="s">
        <v>163</v>
      </c>
      <c r="B23" s="52">
        <f>1010.5+B15</f>
        <v>5138.7</v>
      </c>
      <c r="C23" s="52">
        <f>'Таблиця 1'!D34</f>
        <v>3872.9000000000005</v>
      </c>
      <c r="D23" s="52">
        <f t="shared" si="0"/>
        <v>-1265.7999999999993</v>
      </c>
    </row>
    <row r="24" spans="1:5" ht="31.5" x14ac:dyDescent="0.25">
      <c r="A24" s="51" t="s">
        <v>167</v>
      </c>
      <c r="B24" s="82"/>
      <c r="C24" s="82"/>
      <c r="D24" s="82"/>
    </row>
    <row r="25" spans="1:5" x14ac:dyDescent="0.25">
      <c r="A25" s="46" t="s">
        <v>161</v>
      </c>
      <c r="B25" s="52">
        <f t="shared" ref="B25:C27" si="2">B21/3/B9</f>
        <v>49.326549999999997</v>
      </c>
      <c r="C25" s="52">
        <f t="shared" si="2"/>
        <v>48.266666666666673</v>
      </c>
      <c r="D25" s="52">
        <f t="shared" si="0"/>
        <v>-1.0598833333333246</v>
      </c>
    </row>
    <row r="26" spans="1:5" x14ac:dyDescent="0.25">
      <c r="A26" s="46" t="s">
        <v>162</v>
      </c>
      <c r="B26" s="52">
        <f t="shared" si="2"/>
        <v>13.062898550724638</v>
      </c>
      <c r="C26" s="52">
        <f t="shared" si="2"/>
        <v>11.263157894736842</v>
      </c>
      <c r="D26" s="52">
        <f t="shared" si="0"/>
        <v>-1.7997406559877955</v>
      </c>
    </row>
    <row r="27" spans="1:5" x14ac:dyDescent="0.25">
      <c r="A27" s="46" t="s">
        <v>163</v>
      </c>
      <c r="B27" s="52">
        <f t="shared" si="2"/>
        <v>17.128999999999998</v>
      </c>
      <c r="C27" s="52">
        <f t="shared" si="2"/>
        <v>13.733687943262414</v>
      </c>
      <c r="D27" s="52">
        <f t="shared" si="0"/>
        <v>-3.3953120567375841</v>
      </c>
    </row>
    <row r="28" spans="1:5" x14ac:dyDescent="0.25">
      <c r="A28" s="53"/>
    </row>
    <row r="29" spans="1:5" x14ac:dyDescent="0.25">
      <c r="A29" s="53"/>
    </row>
    <row r="30" spans="1:5" ht="16.149999999999999" customHeight="1" thickBot="1" x14ac:dyDescent="0.3">
      <c r="A30" s="40" t="s">
        <v>189</v>
      </c>
      <c r="B30" s="124" t="s">
        <v>171</v>
      </c>
      <c r="C30" s="124"/>
      <c r="D30" s="124"/>
      <c r="E30" s="83"/>
    </row>
    <row r="31" spans="1:5" x14ac:dyDescent="0.25">
      <c r="A31" s="45" t="s">
        <v>175</v>
      </c>
      <c r="B31" s="84"/>
      <c r="C31" s="145" t="s">
        <v>174</v>
      </c>
      <c r="D31" s="145"/>
      <c r="E31" s="85"/>
    </row>
    <row r="32" spans="1:5" x14ac:dyDescent="0.25">
      <c r="A32" s="53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2023-05-30T12:26:26Z</dcterms:modified>
</cp:coreProperties>
</file>